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 defaultThemeVersion="166925"/>
  <xr:revisionPtr revIDLastSave="0" documentId="13_ncr:1_{5F604256-2B04-4B20-96FE-A764E50673D4}" xr6:coauthVersionLast="47" xr6:coauthVersionMax="47" xr10:uidLastSave="{00000000-0000-0000-0000-000000000000}"/>
  <bookViews>
    <workbookView xWindow="0" yWindow="0" windowWidth="28800" windowHeight="17280" xr2:uid="{E014CD89-3839-4AC0-ABA7-7C365E1DB055}"/>
  </bookViews>
  <sheets>
    <sheet name="B4 at 100Hz" sheetId="42" r:id="rId1"/>
    <sheet name="Calculations" sheetId="43" state="hidden" r:id="rId2"/>
  </sheets>
  <definedNames>
    <definedName name="solver_adj" localSheetId="0" hidden="1">'B4 at 100Hz'!$C$28,'B4 at 100Hz'!$C$22,Calculations!$C$3,Calculations!$C$4,'B4 at 100Hz'!$C$24,'B4 at 100Hz'!$C$25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'B4 at 100Hz'!$C$22</definedName>
    <definedName name="solver_lhs2" localSheetId="0" hidden="1">Calculations!$C$3</definedName>
    <definedName name="solver_lhs3" localSheetId="0" hidden="1">Calculations!$C$4</definedName>
    <definedName name="solver_lhs4" localSheetId="0" hidden="1">'B4 at 100Hz'!$C$24</definedName>
    <definedName name="solver_lhs5" localSheetId="0" hidden="1">'B4 at 100Hz'!$C$25</definedName>
    <definedName name="solver_lhs6" localSheetId="0" hidden="1">'B4 at 100Hz'!$C$28</definedName>
    <definedName name="solver_lhs7" localSheetId="0" hidden="1">'B4 at 100Hz'!$C$28</definedName>
    <definedName name="solver_lhs8" localSheetId="0" hidden="1">'B4 at 100Hz'!$C$28</definedName>
    <definedName name="solver_lhs9" localSheetId="0" hidden="1">'B4 at 100Hz'!#REF!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7</definedName>
    <definedName name="solver_nwt" localSheetId="0" hidden="1">1</definedName>
    <definedName name="solver_opt" localSheetId="0" hidden="1">'B4 at 100Hz'!#REF!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1</definedName>
    <definedName name="solver_rel7" localSheetId="0" hidden="1">3</definedName>
    <definedName name="solver_rel8" localSheetId="0" hidden="1">3</definedName>
    <definedName name="solver_rel9" localSheetId="0" hidden="1">2</definedName>
    <definedName name="solver_rhs1" localSheetId="0" hidden="1">0.002</definedName>
    <definedName name="solver_rhs2" localSheetId="0" hidden="1">1000</definedName>
    <definedName name="solver_rhs3" localSheetId="0" hidden="1">0.1</definedName>
    <definedName name="solver_rhs4" localSheetId="0" hidden="1">30</definedName>
    <definedName name="solver_rhs5" localSheetId="0" hidden="1">0.1</definedName>
    <definedName name="solver_rhs6" localSheetId="0" hidden="1">100</definedName>
    <definedName name="solver_rhs7" localSheetId="0" hidden="1">0.1</definedName>
    <definedName name="solver_rhs8" localSheetId="0" hidden="1">1</definedName>
    <definedName name="solver_rhs9" localSheetId="0" hidden="1">'B4 at 100Hz'!#REF!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1" i="43" l="1"/>
  <c r="C211" i="43"/>
  <c r="D210" i="43"/>
  <c r="C210" i="43"/>
  <c r="D209" i="43"/>
  <c r="C209" i="43"/>
  <c r="D208" i="43"/>
  <c r="C208" i="43"/>
  <c r="D207" i="43"/>
  <c r="C207" i="43"/>
  <c r="D206" i="43"/>
  <c r="C206" i="43"/>
  <c r="D205" i="43"/>
  <c r="C205" i="43"/>
  <c r="D204" i="43"/>
  <c r="C204" i="43"/>
  <c r="D203" i="43"/>
  <c r="C203" i="43"/>
  <c r="D202" i="43"/>
  <c r="C202" i="43"/>
  <c r="D201" i="43"/>
  <c r="C201" i="43"/>
  <c r="D200" i="43"/>
  <c r="C200" i="43"/>
  <c r="D199" i="43"/>
  <c r="C199" i="43"/>
  <c r="D198" i="43"/>
  <c r="C198" i="43"/>
  <c r="D197" i="43"/>
  <c r="C197" i="43"/>
  <c r="D196" i="43"/>
  <c r="C196" i="43"/>
  <c r="D195" i="43"/>
  <c r="C195" i="43"/>
  <c r="D194" i="43"/>
  <c r="C194" i="43"/>
  <c r="D193" i="43"/>
  <c r="C193" i="43"/>
  <c r="D192" i="43"/>
  <c r="C192" i="43"/>
  <c r="D191" i="43"/>
  <c r="C191" i="43"/>
  <c r="D190" i="43"/>
  <c r="C190" i="43"/>
  <c r="D189" i="43"/>
  <c r="C189" i="43"/>
  <c r="D188" i="43"/>
  <c r="C188" i="43"/>
  <c r="D187" i="43"/>
  <c r="C187" i="43"/>
  <c r="D186" i="43"/>
  <c r="C186" i="43"/>
  <c r="D185" i="43"/>
  <c r="C185" i="43"/>
  <c r="D184" i="43"/>
  <c r="C184" i="43"/>
  <c r="D183" i="43"/>
  <c r="C183" i="43"/>
  <c r="D182" i="43"/>
  <c r="C182" i="43"/>
  <c r="D181" i="43"/>
  <c r="C181" i="43"/>
  <c r="D180" i="43"/>
  <c r="C180" i="43"/>
  <c r="D179" i="43"/>
  <c r="C179" i="43"/>
  <c r="D178" i="43"/>
  <c r="C178" i="43"/>
  <c r="D177" i="43"/>
  <c r="C177" i="43"/>
  <c r="D176" i="43"/>
  <c r="C176" i="43"/>
  <c r="D175" i="43"/>
  <c r="C175" i="43"/>
  <c r="D174" i="43"/>
  <c r="C174" i="43"/>
  <c r="D173" i="43"/>
  <c r="C173" i="43"/>
  <c r="D172" i="43"/>
  <c r="C172" i="43"/>
  <c r="D171" i="43"/>
  <c r="C171" i="43"/>
  <c r="D170" i="43"/>
  <c r="C170" i="43"/>
  <c r="D169" i="43"/>
  <c r="C169" i="43"/>
  <c r="D168" i="43"/>
  <c r="C168" i="43"/>
  <c r="D167" i="43"/>
  <c r="C167" i="43"/>
  <c r="D166" i="43"/>
  <c r="C166" i="43"/>
  <c r="D165" i="43"/>
  <c r="C165" i="43"/>
  <c r="D164" i="43"/>
  <c r="C164" i="43"/>
  <c r="D163" i="43"/>
  <c r="C163" i="43"/>
  <c r="D162" i="43"/>
  <c r="C162" i="43"/>
  <c r="D161" i="43"/>
  <c r="C161" i="43"/>
  <c r="D160" i="43"/>
  <c r="C160" i="43"/>
  <c r="D159" i="43"/>
  <c r="C159" i="43"/>
  <c r="D158" i="43"/>
  <c r="C158" i="43"/>
  <c r="D157" i="43"/>
  <c r="C157" i="43"/>
  <c r="D156" i="43"/>
  <c r="C156" i="43"/>
  <c r="D155" i="43"/>
  <c r="C155" i="43"/>
  <c r="D154" i="43"/>
  <c r="C154" i="43"/>
  <c r="D153" i="43"/>
  <c r="C153" i="43"/>
  <c r="D152" i="43"/>
  <c r="C152" i="43"/>
  <c r="D151" i="43"/>
  <c r="C151" i="43"/>
  <c r="D150" i="43"/>
  <c r="C150" i="43"/>
  <c r="D149" i="43"/>
  <c r="C149" i="43"/>
  <c r="D148" i="43"/>
  <c r="C148" i="43"/>
  <c r="D147" i="43"/>
  <c r="C147" i="43"/>
  <c r="D146" i="43"/>
  <c r="C146" i="43"/>
  <c r="D145" i="43"/>
  <c r="C145" i="43"/>
  <c r="D144" i="43"/>
  <c r="C144" i="43"/>
  <c r="D143" i="43"/>
  <c r="C143" i="43"/>
  <c r="D142" i="43"/>
  <c r="C142" i="43"/>
  <c r="D141" i="43"/>
  <c r="C141" i="43"/>
  <c r="D140" i="43"/>
  <c r="C140" i="43"/>
  <c r="D139" i="43"/>
  <c r="C139" i="43"/>
  <c r="D138" i="43"/>
  <c r="C138" i="43"/>
  <c r="D137" i="43"/>
  <c r="C137" i="43"/>
  <c r="D136" i="43"/>
  <c r="C136" i="43"/>
  <c r="D135" i="43"/>
  <c r="C135" i="43"/>
  <c r="D134" i="43"/>
  <c r="C134" i="43"/>
  <c r="D133" i="43"/>
  <c r="C133" i="43"/>
  <c r="D132" i="43"/>
  <c r="C132" i="43"/>
  <c r="D131" i="43"/>
  <c r="C131" i="43"/>
  <c r="D130" i="43"/>
  <c r="C130" i="43"/>
  <c r="D129" i="43"/>
  <c r="C129" i="43"/>
  <c r="D128" i="43"/>
  <c r="C128" i="43"/>
  <c r="D127" i="43"/>
  <c r="C127" i="43"/>
  <c r="D126" i="43"/>
  <c r="C126" i="43"/>
  <c r="D125" i="43"/>
  <c r="C125" i="43"/>
  <c r="D124" i="43"/>
  <c r="C124" i="43"/>
  <c r="D123" i="43"/>
  <c r="C123" i="43"/>
  <c r="D122" i="43"/>
  <c r="C122" i="43"/>
  <c r="D121" i="43"/>
  <c r="C121" i="43"/>
  <c r="D120" i="43"/>
  <c r="C120" i="43"/>
  <c r="D119" i="43"/>
  <c r="C119" i="43"/>
  <c r="D118" i="43"/>
  <c r="C118" i="43"/>
  <c r="D117" i="43"/>
  <c r="C117" i="43"/>
  <c r="D116" i="43"/>
  <c r="C116" i="43"/>
  <c r="D115" i="43"/>
  <c r="C115" i="43"/>
  <c r="D114" i="43"/>
  <c r="C114" i="43"/>
  <c r="D113" i="43"/>
  <c r="C113" i="43"/>
  <c r="D112" i="43"/>
  <c r="C112" i="43"/>
  <c r="D111" i="43"/>
  <c r="C111" i="43"/>
  <c r="D110" i="43"/>
  <c r="C110" i="43"/>
  <c r="D109" i="43"/>
  <c r="C109" i="43"/>
  <c r="D108" i="43"/>
  <c r="C108" i="43"/>
  <c r="D107" i="43"/>
  <c r="C107" i="43"/>
  <c r="D106" i="43"/>
  <c r="C106" i="43"/>
  <c r="D105" i="43"/>
  <c r="C105" i="43"/>
  <c r="D104" i="43"/>
  <c r="C104" i="43"/>
  <c r="D103" i="43"/>
  <c r="C103" i="43"/>
  <c r="D102" i="43"/>
  <c r="C102" i="43"/>
  <c r="D101" i="43"/>
  <c r="C101" i="43"/>
  <c r="D100" i="43"/>
  <c r="C100" i="43"/>
  <c r="D99" i="43"/>
  <c r="C99" i="43"/>
  <c r="D98" i="43"/>
  <c r="C98" i="43"/>
  <c r="D97" i="43"/>
  <c r="C97" i="43"/>
  <c r="D96" i="43"/>
  <c r="C96" i="43"/>
  <c r="D95" i="43"/>
  <c r="C95" i="43"/>
  <c r="D94" i="43"/>
  <c r="C94" i="43"/>
  <c r="D93" i="43"/>
  <c r="C93" i="43"/>
  <c r="D92" i="43"/>
  <c r="C92" i="43"/>
  <c r="D91" i="43"/>
  <c r="C91" i="43"/>
  <c r="D90" i="43"/>
  <c r="C90" i="43"/>
  <c r="D89" i="43"/>
  <c r="C89" i="43"/>
  <c r="D88" i="43"/>
  <c r="C88" i="43"/>
  <c r="D87" i="43"/>
  <c r="C87" i="43"/>
  <c r="D86" i="43"/>
  <c r="C86" i="43"/>
  <c r="D85" i="43"/>
  <c r="C85" i="43"/>
  <c r="D84" i="43"/>
  <c r="C84" i="43"/>
  <c r="D83" i="43"/>
  <c r="C83" i="43"/>
  <c r="D82" i="43"/>
  <c r="C82" i="43"/>
  <c r="D81" i="43"/>
  <c r="C81" i="43"/>
  <c r="D80" i="43"/>
  <c r="C80" i="43"/>
  <c r="D79" i="43"/>
  <c r="C79" i="43"/>
  <c r="D78" i="43"/>
  <c r="C78" i="43"/>
  <c r="D77" i="43"/>
  <c r="C77" i="43"/>
  <c r="D76" i="43"/>
  <c r="C76" i="43"/>
  <c r="D75" i="43"/>
  <c r="C75" i="43"/>
  <c r="D74" i="43"/>
  <c r="C74" i="43"/>
  <c r="D73" i="43"/>
  <c r="C73" i="43"/>
  <c r="D72" i="43"/>
  <c r="C72" i="43"/>
  <c r="D71" i="43"/>
  <c r="C71" i="43"/>
  <c r="D70" i="43"/>
  <c r="C70" i="43"/>
  <c r="D69" i="43"/>
  <c r="C69" i="43"/>
  <c r="D68" i="43"/>
  <c r="C68" i="43"/>
  <c r="D67" i="43"/>
  <c r="C67" i="43"/>
  <c r="D66" i="43"/>
  <c r="C66" i="43"/>
  <c r="D65" i="43"/>
  <c r="C65" i="43"/>
  <c r="D64" i="43"/>
  <c r="C64" i="43"/>
  <c r="D63" i="43"/>
  <c r="C63" i="43"/>
  <c r="D62" i="43"/>
  <c r="C62" i="43"/>
  <c r="D61" i="43"/>
  <c r="C61" i="43"/>
  <c r="D60" i="43"/>
  <c r="C60" i="43"/>
  <c r="D59" i="43"/>
  <c r="C59" i="43"/>
  <c r="D58" i="43"/>
  <c r="C58" i="43"/>
  <c r="D57" i="43"/>
  <c r="C57" i="43"/>
  <c r="D56" i="43"/>
  <c r="C56" i="43"/>
  <c r="D55" i="43"/>
  <c r="C55" i="43"/>
  <c r="D54" i="43"/>
  <c r="C54" i="43"/>
  <c r="D53" i="43"/>
  <c r="C53" i="43"/>
  <c r="D52" i="43"/>
  <c r="C52" i="43"/>
  <c r="D51" i="43"/>
  <c r="C51" i="43"/>
  <c r="D50" i="43"/>
  <c r="C50" i="43"/>
  <c r="D49" i="43"/>
  <c r="C49" i="43"/>
  <c r="D48" i="43"/>
  <c r="C48" i="43"/>
  <c r="D47" i="43"/>
  <c r="C47" i="43"/>
  <c r="D46" i="43"/>
  <c r="C46" i="43"/>
  <c r="D45" i="43"/>
  <c r="C45" i="43"/>
  <c r="D44" i="43"/>
  <c r="C44" i="43"/>
  <c r="D43" i="43"/>
  <c r="C43" i="43"/>
  <c r="D42" i="43"/>
  <c r="C42" i="43"/>
  <c r="D41" i="43"/>
  <c r="C41" i="43"/>
  <c r="D40" i="43"/>
  <c r="C40" i="43"/>
  <c r="D39" i="43"/>
  <c r="C39" i="43"/>
  <c r="D38" i="43"/>
  <c r="C38" i="43"/>
  <c r="D37" i="43"/>
  <c r="C37" i="43"/>
  <c r="D36" i="43"/>
  <c r="C36" i="43"/>
  <c r="D35" i="43"/>
  <c r="C35" i="43"/>
  <c r="D34" i="43"/>
  <c r="C34" i="43"/>
  <c r="D33" i="43"/>
  <c r="C33" i="43"/>
  <c r="D32" i="43"/>
  <c r="C32" i="43"/>
  <c r="D31" i="43"/>
  <c r="C31" i="43"/>
  <c r="D30" i="43"/>
  <c r="C30" i="43"/>
  <c r="D29" i="43"/>
  <c r="C29" i="43"/>
  <c r="D28" i="43"/>
  <c r="C28" i="43"/>
  <c r="D27" i="43"/>
  <c r="C27" i="43"/>
  <c r="D26" i="43"/>
  <c r="C26" i="43"/>
  <c r="D25" i="43"/>
  <c r="C25" i="43"/>
  <c r="D24" i="43"/>
  <c r="C24" i="43"/>
  <c r="D23" i="43"/>
  <c r="C23" i="43"/>
  <c r="D22" i="43"/>
  <c r="C22" i="43"/>
  <c r="D21" i="43"/>
  <c r="C21" i="43"/>
  <c r="D20" i="43"/>
  <c r="C20" i="43"/>
  <c r="D19" i="43"/>
  <c r="C19" i="43"/>
  <c r="D18" i="43"/>
  <c r="C18" i="43"/>
  <c r="D17" i="43"/>
  <c r="C17" i="43"/>
  <c r="D16" i="43"/>
  <c r="C16" i="43"/>
  <c r="D15" i="43"/>
  <c r="C15" i="43"/>
  <c r="D14" i="43"/>
  <c r="C14" i="43"/>
  <c r="D13" i="43"/>
  <c r="C13" i="43"/>
  <c r="D12" i="43"/>
  <c r="C12" i="43"/>
  <c r="D11" i="43"/>
  <c r="C11" i="43"/>
  <c r="C39" i="42"/>
  <c r="F31" i="43" s="1"/>
  <c r="C38" i="42"/>
  <c r="C36" i="42"/>
  <c r="C35" i="42"/>
  <c r="C33" i="42"/>
  <c r="C32" i="42"/>
  <c r="C31" i="42"/>
  <c r="E12" i="43" l="1"/>
  <c r="E58" i="43"/>
  <c r="E13" i="43"/>
  <c r="F14" i="43"/>
  <c r="F21" i="43"/>
  <c r="F29" i="43"/>
  <c r="F16" i="43"/>
  <c r="F13" i="43"/>
  <c r="E18" i="43"/>
  <c r="E20" i="43"/>
  <c r="C37" i="42"/>
  <c r="E205" i="43"/>
  <c r="E197" i="43"/>
  <c r="E208" i="43"/>
  <c r="E200" i="43"/>
  <c r="E211" i="43"/>
  <c r="E203" i="43"/>
  <c r="E195" i="43"/>
  <c r="E206" i="43"/>
  <c r="E198" i="43"/>
  <c r="E209" i="43"/>
  <c r="E201" i="43"/>
  <c r="E193" i="43"/>
  <c r="E207" i="43"/>
  <c r="E199" i="43"/>
  <c r="E191" i="43"/>
  <c r="E210" i="43"/>
  <c r="E202" i="43"/>
  <c r="E194" i="43"/>
  <c r="E204" i="43"/>
  <c r="E192" i="43"/>
  <c r="E188" i="43"/>
  <c r="E183" i="43"/>
  <c r="E175" i="43"/>
  <c r="E186" i="43"/>
  <c r="E178" i="43"/>
  <c r="E181" i="43"/>
  <c r="E173" i="43"/>
  <c r="E190" i="43"/>
  <c r="E179" i="43"/>
  <c r="E189" i="43"/>
  <c r="E187" i="43"/>
  <c r="E182" i="43"/>
  <c r="E174" i="43"/>
  <c r="E180" i="43"/>
  <c r="E176" i="43"/>
  <c r="E164" i="43"/>
  <c r="E156" i="43"/>
  <c r="E172" i="43"/>
  <c r="E167" i="43"/>
  <c r="E159" i="43"/>
  <c r="E162" i="43"/>
  <c r="E185" i="43"/>
  <c r="E171" i="43"/>
  <c r="E165" i="43"/>
  <c r="E157" i="43"/>
  <c r="E177" i="43"/>
  <c r="E170" i="43"/>
  <c r="E168" i="43"/>
  <c r="E160" i="43"/>
  <c r="E166" i="43"/>
  <c r="E158" i="43"/>
  <c r="E147" i="43"/>
  <c r="E184" i="43"/>
  <c r="E163" i="43"/>
  <c r="E150" i="43"/>
  <c r="E142" i="43"/>
  <c r="E196" i="43"/>
  <c r="E145" i="43"/>
  <c r="E161" i="43"/>
  <c r="E153" i="43"/>
  <c r="E148" i="43"/>
  <c r="E140" i="43"/>
  <c r="E154" i="43"/>
  <c r="E151" i="43"/>
  <c r="E143" i="43"/>
  <c r="E139" i="43"/>
  <c r="E137" i="43"/>
  <c r="E132" i="43"/>
  <c r="E124" i="43"/>
  <c r="E135" i="43"/>
  <c r="E127" i="43"/>
  <c r="E119" i="43"/>
  <c r="E111" i="43"/>
  <c r="E152" i="43"/>
  <c r="E146" i="43"/>
  <c r="E138" i="43"/>
  <c r="E130" i="43"/>
  <c r="E122" i="43"/>
  <c r="E114" i="43"/>
  <c r="E106" i="43"/>
  <c r="E169" i="43"/>
  <c r="E144" i="43"/>
  <c r="E155" i="43"/>
  <c r="E141" i="43"/>
  <c r="E131" i="43"/>
  <c r="E123" i="43"/>
  <c r="E115" i="43"/>
  <c r="E107" i="43"/>
  <c r="E118" i="43"/>
  <c r="E136" i="43"/>
  <c r="E134" i="43"/>
  <c r="E126" i="43"/>
  <c r="E120" i="43"/>
  <c r="E117" i="43"/>
  <c r="E129" i="43"/>
  <c r="E128" i="43"/>
  <c r="E100" i="43"/>
  <c r="E149" i="43"/>
  <c r="E133" i="43"/>
  <c r="E116" i="43"/>
  <c r="E113" i="43"/>
  <c r="E103" i="43"/>
  <c r="E95" i="43"/>
  <c r="E121" i="43"/>
  <c r="E110" i="43"/>
  <c r="E108" i="43"/>
  <c r="E90" i="43"/>
  <c r="E86" i="43"/>
  <c r="E104" i="43"/>
  <c r="E99" i="43"/>
  <c r="E96" i="43"/>
  <c r="E125" i="43"/>
  <c r="E97" i="43"/>
  <c r="E94" i="43"/>
  <c r="E89" i="43"/>
  <c r="E93" i="43"/>
  <c r="E87" i="43"/>
  <c r="E112" i="43"/>
  <c r="E98" i="43"/>
  <c r="E82" i="43"/>
  <c r="E109" i="43"/>
  <c r="E88" i="43"/>
  <c r="E80" i="43"/>
  <c r="E102" i="43"/>
  <c r="E101" i="43"/>
  <c r="E91" i="43"/>
  <c r="E83" i="43"/>
  <c r="E73" i="43"/>
  <c r="E65" i="43"/>
  <c r="E57" i="43"/>
  <c r="E85" i="43"/>
  <c r="E76" i="43"/>
  <c r="E68" i="43"/>
  <c r="E60" i="43"/>
  <c r="E71" i="43"/>
  <c r="E63" i="43"/>
  <c r="E81" i="43"/>
  <c r="E74" i="43"/>
  <c r="E66" i="43"/>
  <c r="E77" i="43"/>
  <c r="E69" i="43"/>
  <c r="E61" i="43"/>
  <c r="E84" i="43"/>
  <c r="E75" i="43"/>
  <c r="E67" i="43"/>
  <c r="E59" i="43"/>
  <c r="E79" i="43"/>
  <c r="E70" i="43"/>
  <c r="E62" i="43"/>
  <c r="E54" i="43"/>
  <c r="E45" i="43"/>
  <c r="E37" i="43"/>
  <c r="E29" i="43"/>
  <c r="E64" i="43"/>
  <c r="E48" i="43"/>
  <c r="E40" i="43"/>
  <c r="E32" i="43"/>
  <c r="E24" i="43"/>
  <c r="E92" i="43"/>
  <c r="E51" i="43"/>
  <c r="E43" i="43"/>
  <c r="E35" i="43"/>
  <c r="E27" i="43"/>
  <c r="E46" i="43"/>
  <c r="E38" i="43"/>
  <c r="E30" i="43"/>
  <c r="E22" i="43"/>
  <c r="E56" i="43"/>
  <c r="E53" i="43"/>
  <c r="E49" i="43"/>
  <c r="E41" i="43"/>
  <c r="E33" i="43"/>
  <c r="E25" i="43"/>
  <c r="E52" i="43"/>
  <c r="E44" i="43"/>
  <c r="E36" i="43"/>
  <c r="E105" i="43"/>
  <c r="E72" i="43"/>
  <c r="E47" i="43"/>
  <c r="E39" i="43"/>
  <c r="E31" i="43"/>
  <c r="G31" i="43" s="1"/>
  <c r="F208" i="43"/>
  <c r="F200" i="43"/>
  <c r="F192" i="43"/>
  <c r="F211" i="43"/>
  <c r="F203" i="43"/>
  <c r="F195" i="43"/>
  <c r="F206" i="43"/>
  <c r="F198" i="43"/>
  <c r="F190" i="43"/>
  <c r="F209" i="43"/>
  <c r="F201" i="43"/>
  <c r="F204" i="43"/>
  <c r="F196" i="43"/>
  <c r="F188" i="43"/>
  <c r="F210" i="43"/>
  <c r="F202" i="43"/>
  <c r="F194" i="43"/>
  <c r="F205" i="43"/>
  <c r="F197" i="43"/>
  <c r="F207" i="43"/>
  <c r="F186" i="43"/>
  <c r="F178" i="43"/>
  <c r="F170" i="43"/>
  <c r="F181" i="43"/>
  <c r="F184" i="43"/>
  <c r="F176" i="43"/>
  <c r="F191" i="43"/>
  <c r="F189" i="43"/>
  <c r="F187" i="43"/>
  <c r="F182" i="43"/>
  <c r="F193" i="43"/>
  <c r="F185" i="43"/>
  <c r="F177" i="43"/>
  <c r="F172" i="43"/>
  <c r="F167" i="43"/>
  <c r="F159" i="43"/>
  <c r="F173" i="43"/>
  <c r="F162" i="43"/>
  <c r="F171" i="43"/>
  <c r="F165" i="43"/>
  <c r="F168" i="43"/>
  <c r="F160" i="43"/>
  <c r="F183" i="43"/>
  <c r="F179" i="43"/>
  <c r="F174" i="43"/>
  <c r="F163" i="43"/>
  <c r="F169" i="43"/>
  <c r="F161" i="43"/>
  <c r="F164" i="43"/>
  <c r="F150" i="43"/>
  <c r="F142" i="43"/>
  <c r="F145" i="43"/>
  <c r="F175" i="43"/>
  <c r="F153" i="43"/>
  <c r="F148" i="43"/>
  <c r="F140" i="43"/>
  <c r="F199" i="43"/>
  <c r="F180" i="43"/>
  <c r="F154" i="43"/>
  <c r="F151" i="43"/>
  <c r="F143" i="43"/>
  <c r="F146" i="43"/>
  <c r="F132" i="43"/>
  <c r="F135" i="43"/>
  <c r="F127" i="43"/>
  <c r="F152" i="43"/>
  <c r="F138" i="43"/>
  <c r="F130" i="43"/>
  <c r="F122" i="43"/>
  <c r="F114" i="43"/>
  <c r="F157" i="43"/>
  <c r="F156" i="43"/>
  <c r="F144" i="43"/>
  <c r="F133" i="43"/>
  <c r="F125" i="43"/>
  <c r="F117" i="43"/>
  <c r="F109" i="43"/>
  <c r="F101" i="43"/>
  <c r="F155" i="43"/>
  <c r="F158" i="43"/>
  <c r="F141" i="43"/>
  <c r="F166" i="43"/>
  <c r="F149" i="43"/>
  <c r="F134" i="43"/>
  <c r="F126" i="43"/>
  <c r="F118" i="43"/>
  <c r="F110" i="43"/>
  <c r="F112" i="43"/>
  <c r="F139" i="43"/>
  <c r="F136" i="43"/>
  <c r="F129" i="43"/>
  <c r="F128" i="43"/>
  <c r="F123" i="43"/>
  <c r="F147" i="43"/>
  <c r="F106" i="43"/>
  <c r="F97" i="43"/>
  <c r="F111" i="43"/>
  <c r="F99" i="43"/>
  <c r="F121" i="43"/>
  <c r="F108" i="43"/>
  <c r="F104" i="43"/>
  <c r="F98" i="43"/>
  <c r="F90" i="43"/>
  <c r="F131" i="43"/>
  <c r="F124" i="43"/>
  <c r="F120" i="43"/>
  <c r="F100" i="43"/>
  <c r="F96" i="43"/>
  <c r="F95" i="43"/>
  <c r="F81" i="43"/>
  <c r="F115" i="43"/>
  <c r="F94" i="43"/>
  <c r="F89" i="43"/>
  <c r="F116" i="43"/>
  <c r="F93" i="43"/>
  <c r="F82" i="43"/>
  <c r="F105" i="43"/>
  <c r="F92" i="43"/>
  <c r="F85" i="43"/>
  <c r="F103" i="43"/>
  <c r="F102" i="43"/>
  <c r="F91" i="43"/>
  <c r="F83" i="43"/>
  <c r="F137" i="43"/>
  <c r="F119" i="43"/>
  <c r="F86" i="43"/>
  <c r="F76" i="43"/>
  <c r="F68" i="43"/>
  <c r="F60" i="43"/>
  <c r="F71" i="43"/>
  <c r="F63" i="43"/>
  <c r="F74" i="43"/>
  <c r="F66" i="43"/>
  <c r="F58" i="43"/>
  <c r="F80" i="43"/>
  <c r="F77" i="43"/>
  <c r="F69" i="43"/>
  <c r="F61" i="43"/>
  <c r="F78" i="43"/>
  <c r="F72" i="43"/>
  <c r="F64" i="43"/>
  <c r="F56" i="43"/>
  <c r="F113" i="43"/>
  <c r="F107" i="43"/>
  <c r="F87" i="43"/>
  <c r="F79" i="43"/>
  <c r="F70" i="43"/>
  <c r="F62" i="43"/>
  <c r="F73" i="43"/>
  <c r="F65" i="43"/>
  <c r="F57" i="43"/>
  <c r="F48" i="43"/>
  <c r="F40" i="43"/>
  <c r="F32" i="43"/>
  <c r="F24" i="43"/>
  <c r="F84" i="43"/>
  <c r="F67" i="43"/>
  <c r="F51" i="43"/>
  <c r="F43" i="43"/>
  <c r="F35" i="43"/>
  <c r="F27" i="43"/>
  <c r="F19" i="43"/>
  <c r="F59" i="43"/>
  <c r="F46" i="43"/>
  <c r="F38" i="43"/>
  <c r="F30" i="43"/>
  <c r="F53" i="43"/>
  <c r="F49" i="43"/>
  <c r="F41" i="43"/>
  <c r="F33" i="43"/>
  <c r="F25" i="43"/>
  <c r="F88" i="43"/>
  <c r="F52" i="43"/>
  <c r="F44" i="43"/>
  <c r="F36" i="43"/>
  <c r="F28" i="43"/>
  <c r="F54" i="43"/>
  <c r="F47" i="43"/>
  <c r="F39" i="43"/>
  <c r="F75" i="43"/>
  <c r="F55" i="43"/>
  <c r="F50" i="43"/>
  <c r="F42" i="43"/>
  <c r="F34" i="43"/>
  <c r="F26" i="43"/>
  <c r="E15" i="43"/>
  <c r="F18" i="43"/>
  <c r="F20" i="43"/>
  <c r="E23" i="43"/>
  <c r="E42" i="43"/>
  <c r="F45" i="43"/>
  <c r="E78" i="43"/>
  <c r="G78" i="43" s="1"/>
  <c r="E19" i="43"/>
  <c r="G19" i="43" s="1"/>
  <c r="F23" i="43"/>
  <c r="E34" i="43"/>
  <c r="F15" i="43"/>
  <c r="F12" i="43"/>
  <c r="E17" i="43"/>
  <c r="E14" i="43"/>
  <c r="F17" i="43"/>
  <c r="E26" i="43"/>
  <c r="G26" i="43" s="1"/>
  <c r="E50" i="43"/>
  <c r="E55" i="43"/>
  <c r="G55" i="43" s="1"/>
  <c r="F22" i="43"/>
  <c r="E11" i="43"/>
  <c r="F11" i="43"/>
  <c r="E16" i="43"/>
  <c r="G16" i="43" s="1"/>
  <c r="E21" i="43"/>
  <c r="G21" i="43" s="1"/>
  <c r="E28" i="43"/>
  <c r="F37" i="43"/>
  <c r="C34" i="42"/>
  <c r="G25" i="43" l="1"/>
  <c r="G38" i="43"/>
  <c r="G32" i="43"/>
  <c r="G62" i="43"/>
  <c r="G69" i="43"/>
  <c r="G101" i="43"/>
  <c r="G87" i="43"/>
  <c r="G104" i="43"/>
  <c r="G113" i="43"/>
  <c r="G120" i="43"/>
  <c r="G130" i="43"/>
  <c r="G124" i="43"/>
  <c r="G148" i="43"/>
  <c r="G184" i="43"/>
  <c r="G157" i="43"/>
  <c r="G179" i="43"/>
  <c r="G188" i="43"/>
  <c r="G207" i="43"/>
  <c r="G211" i="43"/>
  <c r="G105" i="43"/>
  <c r="G29" i="43"/>
  <c r="G156" i="43"/>
  <c r="G39" i="43"/>
  <c r="G33" i="43"/>
  <c r="G46" i="43"/>
  <c r="G40" i="43"/>
  <c r="G70" i="43"/>
  <c r="G77" i="43"/>
  <c r="G76" i="43"/>
  <c r="H76" i="43" s="1"/>
  <c r="J76" i="43" s="1"/>
  <c r="G102" i="43"/>
  <c r="G93" i="43"/>
  <c r="G86" i="43"/>
  <c r="H86" i="43" s="1"/>
  <c r="G116" i="43"/>
  <c r="G126" i="43"/>
  <c r="G141" i="43"/>
  <c r="G138" i="43"/>
  <c r="G132" i="43"/>
  <c r="H132" i="43" s="1"/>
  <c r="J132" i="43" s="1"/>
  <c r="G153" i="43"/>
  <c r="G147" i="43"/>
  <c r="G165" i="43"/>
  <c r="G164" i="43"/>
  <c r="G190" i="43"/>
  <c r="G192" i="43"/>
  <c r="G193" i="43"/>
  <c r="G200" i="43"/>
  <c r="H200" i="43" s="1"/>
  <c r="G17" i="43"/>
  <c r="G47" i="43"/>
  <c r="G41" i="43"/>
  <c r="G27" i="43"/>
  <c r="G48" i="43"/>
  <c r="G79" i="43"/>
  <c r="G66" i="43"/>
  <c r="G85" i="43"/>
  <c r="H85" i="43" s="1"/>
  <c r="J85" i="43" s="1"/>
  <c r="G80" i="43"/>
  <c r="G89" i="43"/>
  <c r="G90" i="43"/>
  <c r="G133" i="43"/>
  <c r="G134" i="43"/>
  <c r="G155" i="43"/>
  <c r="G146" i="43"/>
  <c r="G137" i="43"/>
  <c r="H137" i="43" s="1"/>
  <c r="G161" i="43"/>
  <c r="G158" i="43"/>
  <c r="G171" i="43"/>
  <c r="H171" i="43" s="1"/>
  <c r="G176" i="43"/>
  <c r="G173" i="43"/>
  <c r="G204" i="43"/>
  <c r="G201" i="43"/>
  <c r="G208" i="43"/>
  <c r="H208" i="43" s="1"/>
  <c r="G11" i="43"/>
  <c r="G23" i="43"/>
  <c r="G72" i="43"/>
  <c r="G49" i="43"/>
  <c r="G35" i="43"/>
  <c r="G64" i="43"/>
  <c r="G59" i="43"/>
  <c r="G74" i="43"/>
  <c r="H74" i="43" s="1"/>
  <c r="J74" i="43" s="1"/>
  <c r="G57" i="43"/>
  <c r="G88" i="43"/>
  <c r="G94" i="43"/>
  <c r="G108" i="43"/>
  <c r="G149" i="43"/>
  <c r="G136" i="43"/>
  <c r="G144" i="43"/>
  <c r="G152" i="43"/>
  <c r="H152" i="43" s="1"/>
  <c r="G139" i="43"/>
  <c r="G145" i="43"/>
  <c r="G166" i="43"/>
  <c r="H166" i="43" s="1"/>
  <c r="J166" i="43" s="1"/>
  <c r="G185" i="43"/>
  <c r="G180" i="43"/>
  <c r="G181" i="43"/>
  <c r="G194" i="43"/>
  <c r="G209" i="43"/>
  <c r="H209" i="43" s="1"/>
  <c r="J209" i="43" s="1"/>
  <c r="G197" i="43"/>
  <c r="G53" i="43"/>
  <c r="G43" i="43"/>
  <c r="G67" i="43"/>
  <c r="G81" i="43"/>
  <c r="G65" i="43"/>
  <c r="G109" i="43"/>
  <c r="G97" i="43"/>
  <c r="H97" i="43" s="1"/>
  <c r="G110" i="43"/>
  <c r="G100" i="43"/>
  <c r="G118" i="43"/>
  <c r="H118" i="43" s="1"/>
  <c r="J118" i="43" s="1"/>
  <c r="G169" i="43"/>
  <c r="G111" i="43"/>
  <c r="G143" i="43"/>
  <c r="G196" i="43"/>
  <c r="G160" i="43"/>
  <c r="H160" i="43" s="1"/>
  <c r="J160" i="43" s="1"/>
  <c r="G162" i="43"/>
  <c r="H162" i="43" s="1"/>
  <c r="G174" i="43"/>
  <c r="G178" i="43"/>
  <c r="H178" i="43" s="1"/>
  <c r="J178" i="43" s="1"/>
  <c r="G202" i="43"/>
  <c r="G198" i="43"/>
  <c r="G205" i="43"/>
  <c r="G34" i="43"/>
  <c r="G36" i="43"/>
  <c r="G56" i="43"/>
  <c r="G51" i="43"/>
  <c r="G37" i="43"/>
  <c r="G75" i="43"/>
  <c r="G63" i="43"/>
  <c r="G73" i="43"/>
  <c r="G82" i="43"/>
  <c r="G125" i="43"/>
  <c r="H125" i="43" s="1"/>
  <c r="G121" i="43"/>
  <c r="G128" i="43"/>
  <c r="G107" i="43"/>
  <c r="H107" i="43" s="1"/>
  <c r="G106" i="43"/>
  <c r="G119" i="43"/>
  <c r="G151" i="43"/>
  <c r="G142" i="43"/>
  <c r="G168" i="43"/>
  <c r="H168" i="43" s="1"/>
  <c r="G159" i="43"/>
  <c r="H159" i="43" s="1"/>
  <c r="G182" i="43"/>
  <c r="G186" i="43"/>
  <c r="H186" i="43" s="1"/>
  <c r="G210" i="43"/>
  <c r="G206" i="43"/>
  <c r="G131" i="43"/>
  <c r="G50" i="43"/>
  <c r="G15" i="43"/>
  <c r="H15" i="43" s="1"/>
  <c r="G44" i="43"/>
  <c r="G22" i="43"/>
  <c r="G92" i="43"/>
  <c r="H92" i="43" s="1"/>
  <c r="J92" i="43" s="1"/>
  <c r="G45" i="43"/>
  <c r="G84" i="43"/>
  <c r="G71" i="43"/>
  <c r="G83" i="43"/>
  <c r="G98" i="43"/>
  <c r="H98" i="43" s="1"/>
  <c r="J98" i="43" s="1"/>
  <c r="G96" i="43"/>
  <c r="G95" i="43"/>
  <c r="G129" i="43"/>
  <c r="H129" i="43" s="1"/>
  <c r="J129" i="43" s="1"/>
  <c r="G115" i="43"/>
  <c r="G114" i="43"/>
  <c r="G127" i="43"/>
  <c r="G154" i="43"/>
  <c r="G150" i="43"/>
  <c r="H150" i="43" s="1"/>
  <c r="G170" i="43"/>
  <c r="G167" i="43"/>
  <c r="G187" i="43"/>
  <c r="H187" i="43" s="1"/>
  <c r="J187" i="43" s="1"/>
  <c r="G175" i="43"/>
  <c r="G191" i="43"/>
  <c r="H191" i="43" s="1"/>
  <c r="J191" i="43" s="1"/>
  <c r="G195" i="43"/>
  <c r="H195" i="43" s="1"/>
  <c r="J195" i="43" s="1"/>
  <c r="G20" i="43"/>
  <c r="G58" i="43"/>
  <c r="H58" i="43" s="1"/>
  <c r="G68" i="43"/>
  <c r="G42" i="43"/>
  <c r="G28" i="43"/>
  <c r="G52" i="43"/>
  <c r="G30" i="43"/>
  <c r="G24" i="43"/>
  <c r="G54" i="43"/>
  <c r="G61" i="43"/>
  <c r="G60" i="43"/>
  <c r="G91" i="43"/>
  <c r="G112" i="43"/>
  <c r="H112" i="43" s="1"/>
  <c r="G99" i="43"/>
  <c r="G103" i="43"/>
  <c r="G117" i="43"/>
  <c r="G123" i="43"/>
  <c r="G122" i="43"/>
  <c r="H122" i="43" s="1"/>
  <c r="J122" i="43" s="1"/>
  <c r="G135" i="43"/>
  <c r="H135" i="43" s="1"/>
  <c r="J135" i="43" s="1"/>
  <c r="G140" i="43"/>
  <c r="G163" i="43"/>
  <c r="H163" i="43" s="1"/>
  <c r="G177" i="43"/>
  <c r="H177" i="43" s="1"/>
  <c r="G172" i="43"/>
  <c r="G189" i="43"/>
  <c r="H189" i="43" s="1"/>
  <c r="J189" i="43" s="1"/>
  <c r="G183" i="43"/>
  <c r="G199" i="43"/>
  <c r="H199" i="43" s="1"/>
  <c r="J199" i="43" s="1"/>
  <c r="G203" i="43"/>
  <c r="H203" i="43" s="1"/>
  <c r="G18" i="43"/>
  <c r="G12" i="43"/>
  <c r="G13" i="43"/>
  <c r="G14" i="43"/>
  <c r="H211" i="43"/>
  <c r="H206" i="43"/>
  <c r="J206" i="43" s="1"/>
  <c r="H198" i="43"/>
  <c r="J198" i="43" s="1"/>
  <c r="H201" i="43"/>
  <c r="J201" i="43" s="1"/>
  <c r="H193" i="43"/>
  <c r="H204" i="43"/>
  <c r="H196" i="43"/>
  <c r="J196" i="43" s="1"/>
  <c r="H207" i="43"/>
  <c r="H205" i="43"/>
  <c r="J205" i="43" s="1"/>
  <c r="H197" i="43"/>
  <c r="J197" i="43" s="1"/>
  <c r="H192" i="43"/>
  <c r="H210" i="43"/>
  <c r="H181" i="43"/>
  <c r="H173" i="43"/>
  <c r="H184" i="43"/>
  <c r="H176" i="43"/>
  <c r="H179" i="43"/>
  <c r="H185" i="43"/>
  <c r="H180" i="43"/>
  <c r="J180" i="43" s="1"/>
  <c r="H182" i="43"/>
  <c r="H154" i="43"/>
  <c r="J154" i="43" s="1"/>
  <c r="H165" i="43"/>
  <c r="J165" i="43" s="1"/>
  <c r="H202" i="43"/>
  <c r="J202" i="43" s="1"/>
  <c r="H188" i="43"/>
  <c r="H183" i="43"/>
  <c r="H174" i="43"/>
  <c r="H170" i="43"/>
  <c r="H190" i="43"/>
  <c r="H175" i="43"/>
  <c r="H158" i="43"/>
  <c r="H164" i="43"/>
  <c r="H156" i="43"/>
  <c r="J156" i="43" s="1"/>
  <c r="H145" i="43"/>
  <c r="H153" i="43"/>
  <c r="J153" i="43" s="1"/>
  <c r="H148" i="43"/>
  <c r="J148" i="43" s="1"/>
  <c r="H161" i="43"/>
  <c r="H151" i="43"/>
  <c r="H143" i="43"/>
  <c r="J143" i="43" s="1"/>
  <c r="H146" i="43"/>
  <c r="H169" i="43"/>
  <c r="J169" i="43" s="1"/>
  <c r="H157" i="43"/>
  <c r="J157" i="43" s="1"/>
  <c r="H155" i="43"/>
  <c r="J155" i="43" s="1"/>
  <c r="H149" i="43"/>
  <c r="H167" i="43"/>
  <c r="H140" i="43"/>
  <c r="H138" i="43"/>
  <c r="H130" i="43"/>
  <c r="J130" i="43" s="1"/>
  <c r="H144" i="43"/>
  <c r="J144" i="43" s="1"/>
  <c r="H133" i="43"/>
  <c r="H117" i="43"/>
  <c r="H109" i="43"/>
  <c r="J109" i="43" s="1"/>
  <c r="H194" i="43"/>
  <c r="H172" i="43"/>
  <c r="J172" i="43" s="1"/>
  <c r="H136" i="43"/>
  <c r="J136" i="43" s="1"/>
  <c r="H128" i="43"/>
  <c r="J128" i="43" s="1"/>
  <c r="H120" i="43"/>
  <c r="J120" i="43" s="1"/>
  <c r="H104" i="43"/>
  <c r="H142" i="43"/>
  <c r="H141" i="43"/>
  <c r="H147" i="43"/>
  <c r="J147" i="43" s="1"/>
  <c r="H139" i="43"/>
  <c r="H121" i="43"/>
  <c r="H113" i="43"/>
  <c r="J113" i="43" s="1"/>
  <c r="H105" i="43"/>
  <c r="H124" i="43"/>
  <c r="H115" i="43"/>
  <c r="H134" i="43"/>
  <c r="H126" i="43"/>
  <c r="J126" i="43" s="1"/>
  <c r="H127" i="43"/>
  <c r="J127" i="43" s="1"/>
  <c r="H106" i="43"/>
  <c r="H114" i="43"/>
  <c r="H111" i="43"/>
  <c r="H99" i="43"/>
  <c r="J99" i="43" s="1"/>
  <c r="H119" i="43"/>
  <c r="J119" i="43" s="1"/>
  <c r="H116" i="43"/>
  <c r="H103" i="43"/>
  <c r="J103" i="43" s="1"/>
  <c r="H131" i="43"/>
  <c r="H110" i="43"/>
  <c r="H102" i="43"/>
  <c r="H93" i="43"/>
  <c r="J93" i="43" s="1"/>
  <c r="H94" i="43"/>
  <c r="J94" i="43" s="1"/>
  <c r="H89" i="43"/>
  <c r="H84" i="43"/>
  <c r="J84" i="43" s="1"/>
  <c r="H87" i="43"/>
  <c r="J87" i="43" s="1"/>
  <c r="H88" i="43"/>
  <c r="H80" i="43"/>
  <c r="J80" i="43" s="1"/>
  <c r="H123" i="43"/>
  <c r="H101" i="43"/>
  <c r="H78" i="43"/>
  <c r="J78" i="43" s="1"/>
  <c r="H100" i="43"/>
  <c r="J100" i="43" s="1"/>
  <c r="H96" i="43"/>
  <c r="J96" i="43" s="1"/>
  <c r="H95" i="43"/>
  <c r="H90" i="43"/>
  <c r="H81" i="43"/>
  <c r="J81" i="43" s="1"/>
  <c r="H71" i="43"/>
  <c r="H63" i="43"/>
  <c r="H55" i="43"/>
  <c r="J55" i="43" s="1"/>
  <c r="H66" i="43"/>
  <c r="J66" i="43" s="1"/>
  <c r="H91" i="43"/>
  <c r="H83" i="43"/>
  <c r="H77" i="43"/>
  <c r="J77" i="43" s="1"/>
  <c r="H69" i="43"/>
  <c r="H61" i="43"/>
  <c r="H108" i="43"/>
  <c r="J108" i="43" s="1"/>
  <c r="H72" i="43"/>
  <c r="J72" i="43" s="1"/>
  <c r="H64" i="43"/>
  <c r="J64" i="43" s="1"/>
  <c r="H75" i="43"/>
  <c r="H67" i="43"/>
  <c r="H59" i="43"/>
  <c r="H82" i="43"/>
  <c r="J82" i="43" s="1"/>
  <c r="H73" i="43"/>
  <c r="H65" i="43"/>
  <c r="J65" i="43" s="1"/>
  <c r="H57" i="43"/>
  <c r="J57" i="43" s="1"/>
  <c r="H68" i="43"/>
  <c r="J68" i="43" s="1"/>
  <c r="H60" i="43"/>
  <c r="J60" i="43" s="1"/>
  <c r="H51" i="43"/>
  <c r="H43" i="43"/>
  <c r="H35" i="43"/>
  <c r="H27" i="43"/>
  <c r="J27" i="43" s="1"/>
  <c r="H70" i="43"/>
  <c r="J70" i="43" s="1"/>
  <c r="H46" i="43"/>
  <c r="J46" i="43" s="1"/>
  <c r="H38" i="43"/>
  <c r="H30" i="43"/>
  <c r="J30" i="43" s="1"/>
  <c r="H22" i="43"/>
  <c r="H79" i="43"/>
  <c r="J79" i="43" s="1"/>
  <c r="H53" i="43"/>
  <c r="H49" i="43"/>
  <c r="J49" i="43" s="1"/>
  <c r="H41" i="43"/>
  <c r="H33" i="43"/>
  <c r="J33" i="43" s="1"/>
  <c r="H25" i="43"/>
  <c r="H56" i="43"/>
  <c r="H52" i="43"/>
  <c r="H44" i="43"/>
  <c r="H36" i="43"/>
  <c r="H28" i="43"/>
  <c r="J28" i="43" s="1"/>
  <c r="H20" i="43"/>
  <c r="H62" i="43"/>
  <c r="J62" i="43" s="1"/>
  <c r="H54" i="43"/>
  <c r="H47" i="43"/>
  <c r="H39" i="43"/>
  <c r="J39" i="43" s="1"/>
  <c r="H31" i="43"/>
  <c r="H23" i="43"/>
  <c r="H50" i="43"/>
  <c r="J50" i="43" s="1"/>
  <c r="H42" i="43"/>
  <c r="J42" i="43" s="1"/>
  <c r="H45" i="43"/>
  <c r="J45" i="43" s="1"/>
  <c r="H37" i="43"/>
  <c r="H29" i="43"/>
  <c r="J29" i="43" s="1"/>
  <c r="H40" i="43"/>
  <c r="H14" i="43"/>
  <c r="H17" i="43"/>
  <c r="H12" i="43"/>
  <c r="H11" i="43"/>
  <c r="J11" i="43" s="1"/>
  <c r="H26" i="43"/>
  <c r="H34" i="43"/>
  <c r="H19" i="43"/>
  <c r="H24" i="43"/>
  <c r="J24" i="43" s="1"/>
  <c r="H18" i="43"/>
  <c r="H48" i="43"/>
  <c r="J48" i="43" s="1"/>
  <c r="H32" i="43"/>
  <c r="H13" i="43"/>
  <c r="H16" i="43"/>
  <c r="H21" i="43"/>
  <c r="J21" i="43" s="1"/>
  <c r="K70" i="43" l="1"/>
  <c r="Y70" i="43"/>
  <c r="P70" i="43"/>
  <c r="Z70" i="43"/>
  <c r="K50" i="43"/>
  <c r="Z50" i="43"/>
  <c r="Y50" i="43"/>
  <c r="P50" i="43"/>
  <c r="K65" i="43"/>
  <c r="Z65" i="43"/>
  <c r="Y65" i="43"/>
  <c r="P65" i="43"/>
  <c r="K55" i="43"/>
  <c r="Z55" i="43"/>
  <c r="Y55" i="43"/>
  <c r="P55" i="43"/>
  <c r="K147" i="43"/>
  <c r="Y147" i="43"/>
  <c r="P147" i="43"/>
  <c r="Z147" i="43"/>
  <c r="K157" i="43"/>
  <c r="Y157" i="43"/>
  <c r="P157" i="43"/>
  <c r="Z157" i="43"/>
  <c r="K187" i="43"/>
  <c r="Y187" i="43"/>
  <c r="P187" i="43"/>
  <c r="Z187" i="43"/>
  <c r="K180" i="43"/>
  <c r="P180" i="43"/>
  <c r="Y180" i="43"/>
  <c r="Z180" i="43"/>
  <c r="Y206" i="43"/>
  <c r="K206" i="43"/>
  <c r="P206" i="43"/>
  <c r="Z206" i="43"/>
  <c r="Y72" i="43"/>
  <c r="P72" i="43"/>
  <c r="K72" i="43"/>
  <c r="Z72" i="43"/>
  <c r="Y28" i="43"/>
  <c r="K28" i="43"/>
  <c r="Z28" i="43"/>
  <c r="P28" i="43"/>
  <c r="K108" i="43"/>
  <c r="P108" i="43"/>
  <c r="Y108" i="43"/>
  <c r="Z108" i="43"/>
  <c r="Y78" i="43"/>
  <c r="K78" i="43"/>
  <c r="Z78" i="43"/>
  <c r="P78" i="43"/>
  <c r="Y172" i="43"/>
  <c r="K172" i="43"/>
  <c r="P172" i="43"/>
  <c r="Z172" i="43"/>
  <c r="Y153" i="43"/>
  <c r="K153" i="43"/>
  <c r="Z153" i="43"/>
  <c r="P153" i="43"/>
  <c r="Y160" i="43"/>
  <c r="P160" i="43"/>
  <c r="K160" i="43"/>
  <c r="Z160" i="43"/>
  <c r="K199" i="43"/>
  <c r="Y199" i="43"/>
  <c r="P199" i="43"/>
  <c r="Z199" i="43"/>
  <c r="Y21" i="43"/>
  <c r="P21" i="43"/>
  <c r="K21" i="43"/>
  <c r="Z21" i="43"/>
  <c r="K46" i="43"/>
  <c r="Y46" i="43"/>
  <c r="Z46" i="43"/>
  <c r="P46" i="43"/>
  <c r="Y74" i="43"/>
  <c r="K74" i="43"/>
  <c r="P74" i="43"/>
  <c r="Z74" i="43"/>
  <c r="Y82" i="43"/>
  <c r="K82" i="43"/>
  <c r="Z82" i="43"/>
  <c r="P82" i="43"/>
  <c r="K29" i="43"/>
  <c r="Y29" i="43"/>
  <c r="P29" i="43"/>
  <c r="Z29" i="43"/>
  <c r="Y77" i="43"/>
  <c r="K77" i="43"/>
  <c r="P77" i="43"/>
  <c r="Z77" i="43"/>
  <c r="K81" i="43"/>
  <c r="Y81" i="43"/>
  <c r="P81" i="43"/>
  <c r="Z81" i="43"/>
  <c r="K84" i="43"/>
  <c r="Y84" i="43"/>
  <c r="P84" i="43"/>
  <c r="Z84" i="43"/>
  <c r="Y103" i="43"/>
  <c r="P103" i="43"/>
  <c r="K103" i="43"/>
  <c r="Z103" i="43"/>
  <c r="K113" i="43"/>
  <c r="P113" i="43"/>
  <c r="Y113" i="43"/>
  <c r="Z113" i="43"/>
  <c r="Y156" i="43"/>
  <c r="P156" i="43"/>
  <c r="K156" i="43"/>
  <c r="Z156" i="43"/>
  <c r="K42" i="43"/>
  <c r="Z42" i="43"/>
  <c r="Y42" i="43"/>
  <c r="P42" i="43"/>
  <c r="Z92" i="43"/>
  <c r="Y92" i="43"/>
  <c r="P92" i="43"/>
  <c r="K92" i="43"/>
  <c r="K169" i="43"/>
  <c r="Y169" i="43"/>
  <c r="Z169" i="43"/>
  <c r="P169" i="43"/>
  <c r="K39" i="43"/>
  <c r="Y39" i="43"/>
  <c r="Z39" i="43"/>
  <c r="P39" i="43"/>
  <c r="K60" i="43"/>
  <c r="Y60" i="43"/>
  <c r="Z60" i="43"/>
  <c r="P60" i="43"/>
  <c r="Y127" i="43"/>
  <c r="Z127" i="43"/>
  <c r="K127" i="43"/>
  <c r="P127" i="43"/>
  <c r="Y143" i="43"/>
  <c r="K143" i="43"/>
  <c r="Z143" i="43"/>
  <c r="P143" i="43"/>
  <c r="Y154" i="43"/>
  <c r="K154" i="43"/>
  <c r="Z154" i="43"/>
  <c r="P154" i="43"/>
  <c r="K189" i="43"/>
  <c r="Y189" i="43"/>
  <c r="Z189" i="43"/>
  <c r="P189" i="43"/>
  <c r="K57" i="43"/>
  <c r="Y57" i="43"/>
  <c r="Z57" i="43"/>
  <c r="P57" i="43"/>
  <c r="Y79" i="43"/>
  <c r="K79" i="43"/>
  <c r="Z79" i="43"/>
  <c r="P79" i="43"/>
  <c r="Y165" i="43"/>
  <c r="K165" i="43"/>
  <c r="Z165" i="43"/>
  <c r="P165" i="43"/>
  <c r="K48" i="43"/>
  <c r="Y48" i="43"/>
  <c r="P48" i="43"/>
  <c r="Z48" i="43"/>
  <c r="K11" i="43"/>
  <c r="Z11" i="43"/>
  <c r="Y11" i="43"/>
  <c r="P11" i="43"/>
  <c r="K45" i="43"/>
  <c r="Y45" i="43"/>
  <c r="P45" i="43"/>
  <c r="Z45" i="43"/>
  <c r="Y94" i="43"/>
  <c r="K94" i="43"/>
  <c r="Z94" i="43"/>
  <c r="P94" i="43"/>
  <c r="Y120" i="43"/>
  <c r="K120" i="43"/>
  <c r="Z120" i="43"/>
  <c r="P120" i="43"/>
  <c r="K197" i="43"/>
  <c r="Z197" i="43"/>
  <c r="Y197" i="43"/>
  <c r="P197" i="43"/>
  <c r="K76" i="43"/>
  <c r="P76" i="43"/>
  <c r="Y76" i="43"/>
  <c r="Z76" i="43"/>
  <c r="Y66" i="43"/>
  <c r="K66" i="43"/>
  <c r="P66" i="43"/>
  <c r="Z66" i="43"/>
  <c r="K96" i="43"/>
  <c r="Z96" i="43"/>
  <c r="Y96" i="43"/>
  <c r="P96" i="43"/>
  <c r="Y85" i="43"/>
  <c r="K85" i="43"/>
  <c r="P85" i="43"/>
  <c r="Z85" i="43"/>
  <c r="Y118" i="43"/>
  <c r="P118" i="43"/>
  <c r="K118" i="43"/>
  <c r="Z118" i="43"/>
  <c r="Y119" i="43"/>
  <c r="K119" i="43"/>
  <c r="P119" i="43"/>
  <c r="Z119" i="43"/>
  <c r="K126" i="43"/>
  <c r="Y126" i="43"/>
  <c r="P126" i="43"/>
  <c r="Z126" i="43"/>
  <c r="K166" i="43"/>
  <c r="Z166" i="43"/>
  <c r="Y166" i="43"/>
  <c r="P166" i="43"/>
  <c r="Y178" i="43"/>
  <c r="K178" i="43"/>
  <c r="P178" i="43"/>
  <c r="Z178" i="43"/>
  <c r="K205" i="43"/>
  <c r="Z205" i="43"/>
  <c r="Y205" i="43"/>
  <c r="P205" i="43"/>
  <c r="K62" i="43"/>
  <c r="Y62" i="43"/>
  <c r="Z62" i="43"/>
  <c r="P62" i="43"/>
  <c r="K100" i="43"/>
  <c r="P100" i="43"/>
  <c r="Z100" i="43"/>
  <c r="Y100" i="43"/>
  <c r="Y93" i="43"/>
  <c r="K93" i="43"/>
  <c r="Z93" i="43"/>
  <c r="P93" i="43"/>
  <c r="Y122" i="43"/>
  <c r="K122" i="43"/>
  <c r="Z122" i="43"/>
  <c r="P122" i="43"/>
  <c r="Y136" i="43"/>
  <c r="K136" i="43"/>
  <c r="Z136" i="43"/>
  <c r="P136" i="43"/>
  <c r="K155" i="43"/>
  <c r="P155" i="43"/>
  <c r="Y155" i="43"/>
  <c r="Z155" i="43"/>
  <c r="K148" i="43"/>
  <c r="Y148" i="43"/>
  <c r="Z148" i="43"/>
  <c r="P148" i="43"/>
  <c r="K202" i="43"/>
  <c r="Y202" i="43"/>
  <c r="Z202" i="43"/>
  <c r="P202" i="43"/>
  <c r="K191" i="43"/>
  <c r="Y191" i="43"/>
  <c r="P191" i="43"/>
  <c r="Z191" i="43"/>
  <c r="Y198" i="43"/>
  <c r="K198" i="43"/>
  <c r="Z198" i="43"/>
  <c r="P198" i="43"/>
  <c r="I52" i="43"/>
  <c r="X52" i="43"/>
  <c r="N52" i="43"/>
  <c r="T52" i="43"/>
  <c r="J52" i="43"/>
  <c r="I123" i="43"/>
  <c r="X123" i="43"/>
  <c r="T123" i="43"/>
  <c r="N123" i="43"/>
  <c r="T152" i="43"/>
  <c r="I152" i="43"/>
  <c r="X152" i="43"/>
  <c r="N152" i="43"/>
  <c r="N211" i="43"/>
  <c r="T211" i="43"/>
  <c r="I211" i="43"/>
  <c r="X211" i="43"/>
  <c r="K68" i="43"/>
  <c r="Y68" i="43"/>
  <c r="Z68" i="43"/>
  <c r="P68" i="43"/>
  <c r="I15" i="43"/>
  <c r="X15" i="43"/>
  <c r="J15" i="43"/>
  <c r="L15" i="43" s="1"/>
  <c r="T15" i="43"/>
  <c r="N15" i="43"/>
  <c r="N16" i="43"/>
  <c r="I16" i="43"/>
  <c r="X16" i="43"/>
  <c r="T16" i="43"/>
  <c r="I13" i="43"/>
  <c r="X13" i="43"/>
  <c r="N13" i="43"/>
  <c r="T13" i="43"/>
  <c r="J13" i="43"/>
  <c r="L13" i="43" s="1"/>
  <c r="T34" i="43"/>
  <c r="I34" i="43"/>
  <c r="X34" i="43"/>
  <c r="N34" i="43"/>
  <c r="X14" i="43"/>
  <c r="I14" i="43"/>
  <c r="N14" i="43"/>
  <c r="T14" i="43"/>
  <c r="J14" i="43"/>
  <c r="L14" i="43" s="1"/>
  <c r="X23" i="43"/>
  <c r="I23" i="43"/>
  <c r="N23" i="43"/>
  <c r="T23" i="43"/>
  <c r="I36" i="43"/>
  <c r="X36" i="43"/>
  <c r="T36" i="43"/>
  <c r="N36" i="43"/>
  <c r="J36" i="43"/>
  <c r="L36" i="43" s="1"/>
  <c r="I53" i="43"/>
  <c r="X53" i="43"/>
  <c r="N53" i="43"/>
  <c r="T53" i="43"/>
  <c r="I35" i="43"/>
  <c r="X35" i="43"/>
  <c r="N35" i="43"/>
  <c r="T35" i="43"/>
  <c r="I73" i="43"/>
  <c r="X73" i="43"/>
  <c r="T73" i="43"/>
  <c r="N73" i="43"/>
  <c r="I61" i="43"/>
  <c r="X61" i="43"/>
  <c r="N61" i="43"/>
  <c r="T61" i="43"/>
  <c r="N63" i="43"/>
  <c r="T63" i="43"/>
  <c r="I63" i="43"/>
  <c r="X63" i="43"/>
  <c r="I86" i="43"/>
  <c r="X86" i="43"/>
  <c r="T86" i="43"/>
  <c r="N86" i="43"/>
  <c r="X87" i="43"/>
  <c r="I87" i="43"/>
  <c r="T87" i="43"/>
  <c r="L87" i="43"/>
  <c r="N87" i="43"/>
  <c r="I110" i="43"/>
  <c r="X110" i="43"/>
  <c r="N110" i="43"/>
  <c r="T110" i="43"/>
  <c r="I111" i="43"/>
  <c r="X111" i="43"/>
  <c r="N111" i="43"/>
  <c r="T111" i="43"/>
  <c r="T124" i="43"/>
  <c r="X124" i="43"/>
  <c r="I124" i="43"/>
  <c r="N124" i="43"/>
  <c r="I141" i="43"/>
  <c r="X141" i="43"/>
  <c r="N141" i="43"/>
  <c r="T141" i="43"/>
  <c r="I194" i="43"/>
  <c r="X194" i="43"/>
  <c r="T194" i="43"/>
  <c r="N194" i="43"/>
  <c r="J194" i="43"/>
  <c r="X138" i="43"/>
  <c r="I138" i="43"/>
  <c r="N138" i="43"/>
  <c r="T138" i="43"/>
  <c r="T159" i="43"/>
  <c r="X159" i="43"/>
  <c r="I159" i="43"/>
  <c r="N159" i="43"/>
  <c r="X145" i="43"/>
  <c r="I145" i="43"/>
  <c r="T145" i="43"/>
  <c r="N145" i="43"/>
  <c r="I190" i="43"/>
  <c r="X190" i="43"/>
  <c r="N190" i="43"/>
  <c r="T190" i="43"/>
  <c r="I168" i="43"/>
  <c r="X168" i="43"/>
  <c r="N168" i="43"/>
  <c r="T168" i="43"/>
  <c r="I177" i="43"/>
  <c r="N177" i="43"/>
  <c r="T177" i="43"/>
  <c r="X177" i="43"/>
  <c r="X192" i="43"/>
  <c r="I192" i="43"/>
  <c r="N192" i="43"/>
  <c r="T192" i="43"/>
  <c r="I207" i="43"/>
  <c r="X207" i="43"/>
  <c r="N207" i="43"/>
  <c r="T207" i="43"/>
  <c r="N195" i="43"/>
  <c r="T195" i="43"/>
  <c r="I195" i="43"/>
  <c r="X195" i="43"/>
  <c r="L195" i="43"/>
  <c r="I51" i="43"/>
  <c r="X51" i="43"/>
  <c r="T51" i="43"/>
  <c r="N51" i="43"/>
  <c r="X106" i="43"/>
  <c r="I106" i="43"/>
  <c r="N106" i="43"/>
  <c r="T106" i="43"/>
  <c r="I170" i="43"/>
  <c r="X170" i="43"/>
  <c r="T170" i="43"/>
  <c r="N170" i="43"/>
  <c r="K132" i="43"/>
  <c r="P132" i="43"/>
  <c r="Z132" i="43"/>
  <c r="Y132" i="43"/>
  <c r="K144" i="43"/>
  <c r="Y144" i="43"/>
  <c r="P144" i="43"/>
  <c r="Z144" i="43"/>
  <c r="I12" i="43"/>
  <c r="X12" i="43"/>
  <c r="T12" i="43"/>
  <c r="N12" i="43"/>
  <c r="I19" i="43"/>
  <c r="X19" i="43"/>
  <c r="N19" i="43"/>
  <c r="T19" i="43"/>
  <c r="J19" i="43"/>
  <c r="N32" i="43"/>
  <c r="T32" i="43"/>
  <c r="X32" i="43"/>
  <c r="I32" i="43"/>
  <c r="T26" i="43"/>
  <c r="I26" i="43"/>
  <c r="X26" i="43"/>
  <c r="N26" i="43"/>
  <c r="N40" i="43"/>
  <c r="T40" i="43"/>
  <c r="I40" i="43"/>
  <c r="X40" i="43"/>
  <c r="I31" i="43"/>
  <c r="X31" i="43"/>
  <c r="T31" i="43"/>
  <c r="N31" i="43"/>
  <c r="I44" i="43"/>
  <c r="X44" i="43"/>
  <c r="N44" i="43"/>
  <c r="T44" i="43"/>
  <c r="X79" i="43"/>
  <c r="I79" i="43"/>
  <c r="L79" i="43"/>
  <c r="T79" i="43"/>
  <c r="N79" i="43"/>
  <c r="I43" i="43"/>
  <c r="X43" i="43"/>
  <c r="N43" i="43"/>
  <c r="T43" i="43"/>
  <c r="I82" i="43"/>
  <c r="N82" i="43"/>
  <c r="T82" i="43"/>
  <c r="X82" i="43"/>
  <c r="L82" i="43"/>
  <c r="I69" i="43"/>
  <c r="X69" i="43"/>
  <c r="N69" i="43"/>
  <c r="T69" i="43"/>
  <c r="N71" i="43"/>
  <c r="T71" i="43"/>
  <c r="I71" i="43"/>
  <c r="X71" i="43"/>
  <c r="T101" i="43"/>
  <c r="I101" i="43"/>
  <c r="X101" i="43"/>
  <c r="N101" i="43"/>
  <c r="N97" i="43"/>
  <c r="X97" i="43"/>
  <c r="T97" i="43"/>
  <c r="I97" i="43"/>
  <c r="I131" i="43"/>
  <c r="X131" i="43"/>
  <c r="T131" i="43"/>
  <c r="N131" i="43"/>
  <c r="X114" i="43"/>
  <c r="I114" i="43"/>
  <c r="N114" i="43"/>
  <c r="T114" i="43"/>
  <c r="J114" i="43"/>
  <c r="N105" i="43"/>
  <c r="X105" i="43"/>
  <c r="I105" i="43"/>
  <c r="T105" i="43"/>
  <c r="N142" i="43"/>
  <c r="I142" i="43"/>
  <c r="X142" i="43"/>
  <c r="T142" i="43"/>
  <c r="T109" i="43"/>
  <c r="X109" i="43"/>
  <c r="I109" i="43"/>
  <c r="N109" i="43"/>
  <c r="L109" i="43"/>
  <c r="X140" i="43"/>
  <c r="T140" i="43"/>
  <c r="I140" i="43"/>
  <c r="N140" i="43"/>
  <c r="I169" i="43"/>
  <c r="X169" i="43"/>
  <c r="L169" i="43"/>
  <c r="T169" i="43"/>
  <c r="N169" i="43"/>
  <c r="I186" i="43"/>
  <c r="X186" i="43"/>
  <c r="N186" i="43"/>
  <c r="T186" i="43"/>
  <c r="I163" i="43"/>
  <c r="X163" i="43"/>
  <c r="N163" i="43"/>
  <c r="T163" i="43"/>
  <c r="X165" i="43"/>
  <c r="I165" i="43"/>
  <c r="T165" i="43"/>
  <c r="L165" i="43"/>
  <c r="N165" i="43"/>
  <c r="I185" i="43"/>
  <c r="N185" i="43"/>
  <c r="X185" i="43"/>
  <c r="T185" i="43"/>
  <c r="X200" i="43"/>
  <c r="I200" i="43"/>
  <c r="N200" i="43"/>
  <c r="T200" i="43"/>
  <c r="I196" i="43"/>
  <c r="X196" i="43"/>
  <c r="N196" i="43"/>
  <c r="T196" i="43"/>
  <c r="L196" i="43"/>
  <c r="N203" i="43"/>
  <c r="T203" i="43"/>
  <c r="I203" i="43"/>
  <c r="X203" i="43"/>
  <c r="J207" i="43"/>
  <c r="L207" i="43" s="1"/>
  <c r="J140" i="43"/>
  <c r="L140" i="43" s="1"/>
  <c r="J69" i="43"/>
  <c r="J200" i="43"/>
  <c r="J32" i="43"/>
  <c r="J192" i="43"/>
  <c r="J138" i="43"/>
  <c r="J203" i="43"/>
  <c r="J51" i="43"/>
  <c r="I29" i="43"/>
  <c r="X29" i="43"/>
  <c r="N29" i="43"/>
  <c r="T29" i="43"/>
  <c r="L29" i="43"/>
  <c r="I59" i="43"/>
  <c r="X59" i="43"/>
  <c r="N59" i="43"/>
  <c r="T59" i="43"/>
  <c r="I104" i="43"/>
  <c r="X104" i="43"/>
  <c r="N104" i="43"/>
  <c r="T104" i="43"/>
  <c r="I179" i="43"/>
  <c r="X179" i="43"/>
  <c r="N179" i="43"/>
  <c r="T179" i="43"/>
  <c r="Y128" i="43"/>
  <c r="K128" i="43"/>
  <c r="Z128" i="43"/>
  <c r="P128" i="43"/>
  <c r="Y209" i="43"/>
  <c r="P209" i="43"/>
  <c r="K209" i="43"/>
  <c r="Z209" i="43"/>
  <c r="Y201" i="43"/>
  <c r="P201" i="43"/>
  <c r="K201" i="43"/>
  <c r="Z201" i="43"/>
  <c r="Z196" i="43"/>
  <c r="Y196" i="43"/>
  <c r="K196" i="43"/>
  <c r="P196" i="43"/>
  <c r="K195" i="43"/>
  <c r="Y195" i="43"/>
  <c r="P195" i="43"/>
  <c r="Z195" i="43"/>
  <c r="K130" i="43"/>
  <c r="Y130" i="43"/>
  <c r="Z130" i="43"/>
  <c r="P130" i="43"/>
  <c r="I37" i="43"/>
  <c r="X37" i="43"/>
  <c r="N37" i="43"/>
  <c r="T37" i="43"/>
  <c r="I47" i="43"/>
  <c r="X47" i="43"/>
  <c r="N47" i="43"/>
  <c r="T47" i="43"/>
  <c r="N56" i="43"/>
  <c r="X56" i="43"/>
  <c r="I56" i="43"/>
  <c r="T56" i="43"/>
  <c r="X30" i="43"/>
  <c r="I30" i="43"/>
  <c r="N30" i="43"/>
  <c r="T30" i="43"/>
  <c r="L30" i="43"/>
  <c r="X60" i="43"/>
  <c r="I60" i="43"/>
  <c r="N60" i="43"/>
  <c r="L60" i="43"/>
  <c r="T60" i="43"/>
  <c r="I67" i="43"/>
  <c r="X67" i="43"/>
  <c r="N67" i="43"/>
  <c r="T67" i="43"/>
  <c r="I83" i="43"/>
  <c r="X83" i="43"/>
  <c r="N83" i="43"/>
  <c r="T83" i="43"/>
  <c r="X90" i="43"/>
  <c r="I90" i="43"/>
  <c r="T90" i="43"/>
  <c r="N90" i="43"/>
  <c r="J90" i="43"/>
  <c r="T80" i="43"/>
  <c r="X80" i="43"/>
  <c r="I80" i="43"/>
  <c r="N80" i="43"/>
  <c r="L80" i="43"/>
  <c r="X89" i="43"/>
  <c r="N89" i="43"/>
  <c r="I89" i="43"/>
  <c r="T89" i="43"/>
  <c r="X107" i="43"/>
  <c r="I107" i="43"/>
  <c r="T107" i="43"/>
  <c r="N107" i="43"/>
  <c r="J107" i="43"/>
  <c r="I127" i="43"/>
  <c r="X127" i="43"/>
  <c r="L127" i="43"/>
  <c r="T127" i="43"/>
  <c r="N127" i="43"/>
  <c r="X121" i="43"/>
  <c r="I121" i="43"/>
  <c r="T121" i="43"/>
  <c r="N121" i="43"/>
  <c r="X112" i="43"/>
  <c r="I112" i="43"/>
  <c r="N112" i="43"/>
  <c r="T112" i="43"/>
  <c r="X125" i="43"/>
  <c r="I125" i="43"/>
  <c r="T125" i="43"/>
  <c r="N125" i="43"/>
  <c r="J125" i="43"/>
  <c r="I135" i="43"/>
  <c r="X135" i="43"/>
  <c r="T135" i="43"/>
  <c r="L135" i="43"/>
  <c r="N135" i="43"/>
  <c r="I143" i="43"/>
  <c r="X143" i="43"/>
  <c r="T143" i="43"/>
  <c r="N143" i="43"/>
  <c r="L143" i="43"/>
  <c r="I164" i="43"/>
  <c r="X164" i="43"/>
  <c r="N164" i="43"/>
  <c r="T164" i="43"/>
  <c r="X174" i="43"/>
  <c r="I174" i="43"/>
  <c r="T174" i="43"/>
  <c r="N174" i="43"/>
  <c r="I154" i="43"/>
  <c r="X154" i="43"/>
  <c r="T154" i="43"/>
  <c r="L154" i="43"/>
  <c r="N154" i="43"/>
  <c r="X176" i="43"/>
  <c r="N176" i="43"/>
  <c r="T176" i="43"/>
  <c r="I176" i="43"/>
  <c r="I189" i="43"/>
  <c r="X189" i="43"/>
  <c r="T189" i="43"/>
  <c r="N189" i="43"/>
  <c r="L189" i="43"/>
  <c r="I193" i="43"/>
  <c r="X193" i="43"/>
  <c r="T193" i="43"/>
  <c r="N193" i="43"/>
  <c r="J31" i="43"/>
  <c r="L31" i="43" s="1"/>
  <c r="J190" i="43"/>
  <c r="L190" i="43" s="1"/>
  <c r="J141" i="43"/>
  <c r="J40" i="43"/>
  <c r="J47" i="43"/>
  <c r="L47" i="43" s="1"/>
  <c r="J121" i="43"/>
  <c r="J186" i="43"/>
  <c r="L186" i="43" s="1"/>
  <c r="J73" i="43"/>
  <c r="L73" i="43" s="1"/>
  <c r="J44" i="43"/>
  <c r="L44" i="43" s="1"/>
  <c r="I39" i="43"/>
  <c r="X39" i="43"/>
  <c r="N39" i="43"/>
  <c r="T39" i="43"/>
  <c r="L39" i="43"/>
  <c r="T84" i="43"/>
  <c r="I84" i="43"/>
  <c r="X84" i="43"/>
  <c r="N84" i="43"/>
  <c r="L84" i="43"/>
  <c r="I146" i="43"/>
  <c r="X146" i="43"/>
  <c r="T146" i="43"/>
  <c r="N146" i="43"/>
  <c r="J146" i="43"/>
  <c r="L146" i="43" s="1"/>
  <c r="I204" i="43"/>
  <c r="X204" i="43"/>
  <c r="T204" i="43"/>
  <c r="N204" i="43"/>
  <c r="Y135" i="43"/>
  <c r="K135" i="43"/>
  <c r="Z135" i="43"/>
  <c r="P135" i="43"/>
  <c r="Y99" i="43"/>
  <c r="K99" i="43"/>
  <c r="P99" i="43"/>
  <c r="Z99" i="43"/>
  <c r="K129" i="43"/>
  <c r="Y129" i="43"/>
  <c r="P129" i="43"/>
  <c r="Z129" i="43"/>
  <c r="K109" i="43"/>
  <c r="P109" i="43"/>
  <c r="Z109" i="43"/>
  <c r="Y109" i="43"/>
  <c r="K98" i="43"/>
  <c r="Y98" i="43"/>
  <c r="P98" i="43"/>
  <c r="Z98" i="43"/>
  <c r="K27" i="43"/>
  <c r="Y27" i="43"/>
  <c r="Z27" i="43"/>
  <c r="P27" i="43"/>
  <c r="J12" i="43"/>
  <c r="L12" i="43" s="1"/>
  <c r="T18" i="43"/>
  <c r="I18" i="43"/>
  <c r="X18" i="43"/>
  <c r="N18" i="43"/>
  <c r="J18" i="43"/>
  <c r="L18" i="43" s="1"/>
  <c r="Y49" i="43"/>
  <c r="K49" i="43"/>
  <c r="Z49" i="43"/>
  <c r="P49" i="43"/>
  <c r="I45" i="43"/>
  <c r="X45" i="43"/>
  <c r="N45" i="43"/>
  <c r="T45" i="43"/>
  <c r="L45" i="43"/>
  <c r="I54" i="43"/>
  <c r="X54" i="43"/>
  <c r="N54" i="43"/>
  <c r="T54" i="43"/>
  <c r="I25" i="43"/>
  <c r="X25" i="43"/>
  <c r="T25" i="43"/>
  <c r="N25" i="43"/>
  <c r="J25" i="43"/>
  <c r="X38" i="43"/>
  <c r="I38" i="43"/>
  <c r="T38" i="43"/>
  <c r="N38" i="43"/>
  <c r="X68" i="43"/>
  <c r="I68" i="43"/>
  <c r="T68" i="43"/>
  <c r="L68" i="43"/>
  <c r="N68" i="43"/>
  <c r="I75" i="43"/>
  <c r="X75" i="43"/>
  <c r="N75" i="43"/>
  <c r="T75" i="43"/>
  <c r="I91" i="43"/>
  <c r="T91" i="43"/>
  <c r="X91" i="43"/>
  <c r="N91" i="43"/>
  <c r="X95" i="43"/>
  <c r="N95" i="43"/>
  <c r="I95" i="43"/>
  <c r="T95" i="43"/>
  <c r="X88" i="43"/>
  <c r="N88" i="43"/>
  <c r="I88" i="43"/>
  <c r="T88" i="43"/>
  <c r="X94" i="43"/>
  <c r="N94" i="43"/>
  <c r="I94" i="43"/>
  <c r="T94" i="43"/>
  <c r="L94" i="43"/>
  <c r="T116" i="43"/>
  <c r="X116" i="43"/>
  <c r="N116" i="43"/>
  <c r="I116" i="43"/>
  <c r="N132" i="43"/>
  <c r="X132" i="43"/>
  <c r="I132" i="43"/>
  <c r="L132" i="43"/>
  <c r="T132" i="43"/>
  <c r="T129" i="43"/>
  <c r="I129" i="43"/>
  <c r="X129" i="43"/>
  <c r="N129" i="43"/>
  <c r="L129" i="43"/>
  <c r="X120" i="43"/>
  <c r="I120" i="43"/>
  <c r="T120" i="43"/>
  <c r="L120" i="43"/>
  <c r="N120" i="43"/>
  <c r="I133" i="43"/>
  <c r="X133" i="43"/>
  <c r="T133" i="43"/>
  <c r="N133" i="43"/>
  <c r="T167" i="43"/>
  <c r="X167" i="43"/>
  <c r="I167" i="43"/>
  <c r="N167" i="43"/>
  <c r="I151" i="43"/>
  <c r="X151" i="43"/>
  <c r="T151" i="43"/>
  <c r="N151" i="43"/>
  <c r="I158" i="43"/>
  <c r="X158" i="43"/>
  <c r="T158" i="43"/>
  <c r="N158" i="43"/>
  <c r="I183" i="43"/>
  <c r="X183" i="43"/>
  <c r="N183" i="43"/>
  <c r="T183" i="43"/>
  <c r="N162" i="43"/>
  <c r="I162" i="43"/>
  <c r="X162" i="43"/>
  <c r="T162" i="43"/>
  <c r="X184" i="43"/>
  <c r="N184" i="43"/>
  <c r="T184" i="43"/>
  <c r="I184" i="43"/>
  <c r="T197" i="43"/>
  <c r="I197" i="43"/>
  <c r="N197" i="43"/>
  <c r="X197" i="43"/>
  <c r="L197" i="43"/>
  <c r="I201" i="43"/>
  <c r="X201" i="43"/>
  <c r="N201" i="43"/>
  <c r="T201" i="43"/>
  <c r="L201" i="43"/>
  <c r="J158" i="43"/>
  <c r="L158" i="43" s="1"/>
  <c r="J184" i="43"/>
  <c r="L184" i="43" s="1"/>
  <c r="J111" i="43"/>
  <c r="L111" i="43" s="1"/>
  <c r="J54" i="43"/>
  <c r="L54" i="43" s="1"/>
  <c r="J176" i="43"/>
  <c r="L176" i="43" s="1"/>
  <c r="J116" i="43"/>
  <c r="L116" i="43" s="1"/>
  <c r="J59" i="43"/>
  <c r="J211" i="43"/>
  <c r="L211" i="43" s="1"/>
  <c r="J123" i="43"/>
  <c r="J67" i="43"/>
  <c r="J162" i="43"/>
  <c r="L162" i="43" s="1"/>
  <c r="J75" i="43"/>
  <c r="L75" i="43" s="1"/>
  <c r="X22" i="43"/>
  <c r="I22" i="43"/>
  <c r="T22" i="43"/>
  <c r="N22" i="43"/>
  <c r="I103" i="43"/>
  <c r="N103" i="43"/>
  <c r="X103" i="43"/>
  <c r="L103" i="43"/>
  <c r="T103" i="43"/>
  <c r="X156" i="43"/>
  <c r="I156" i="43"/>
  <c r="T156" i="43"/>
  <c r="L156" i="43"/>
  <c r="N156" i="43"/>
  <c r="K80" i="43"/>
  <c r="Y80" i="43"/>
  <c r="Z80" i="43"/>
  <c r="P80" i="43"/>
  <c r="Y87" i="43"/>
  <c r="K87" i="43"/>
  <c r="P87" i="43"/>
  <c r="Z87" i="43"/>
  <c r="Y33" i="43"/>
  <c r="K33" i="43"/>
  <c r="Z33" i="43"/>
  <c r="P33" i="43"/>
  <c r="K24" i="43"/>
  <c r="Z24" i="43"/>
  <c r="P24" i="43"/>
  <c r="Y24" i="43"/>
  <c r="Y64" i="43"/>
  <c r="P64" i="43"/>
  <c r="K64" i="43"/>
  <c r="Z64" i="43"/>
  <c r="Y30" i="43"/>
  <c r="K30" i="43"/>
  <c r="P30" i="43"/>
  <c r="Z30" i="43"/>
  <c r="J22" i="43"/>
  <c r="L22" i="43" s="1"/>
  <c r="N24" i="43"/>
  <c r="T24" i="43"/>
  <c r="X24" i="43"/>
  <c r="I24" i="43"/>
  <c r="L24" i="43"/>
  <c r="X58" i="43"/>
  <c r="I58" i="43"/>
  <c r="T58" i="43"/>
  <c r="N58" i="43"/>
  <c r="I62" i="43"/>
  <c r="X62" i="43"/>
  <c r="L62" i="43"/>
  <c r="T62" i="43"/>
  <c r="N62" i="43"/>
  <c r="I33" i="43"/>
  <c r="X33" i="43"/>
  <c r="T33" i="43"/>
  <c r="L33" i="43"/>
  <c r="N33" i="43"/>
  <c r="X46" i="43"/>
  <c r="I46" i="43"/>
  <c r="N46" i="43"/>
  <c r="T46" i="43"/>
  <c r="L46" i="43"/>
  <c r="X76" i="43"/>
  <c r="I76" i="43"/>
  <c r="N76" i="43"/>
  <c r="T76" i="43"/>
  <c r="L76" i="43"/>
  <c r="I64" i="43"/>
  <c r="X64" i="43"/>
  <c r="N64" i="43"/>
  <c r="T64" i="43"/>
  <c r="L64" i="43"/>
  <c r="X66" i="43"/>
  <c r="I66" i="43"/>
  <c r="T66" i="43"/>
  <c r="L66" i="43"/>
  <c r="N66" i="43"/>
  <c r="X96" i="43"/>
  <c r="N96" i="43"/>
  <c r="T96" i="43"/>
  <c r="I96" i="43"/>
  <c r="L96" i="43"/>
  <c r="X85" i="43"/>
  <c r="I85" i="43"/>
  <c r="L85" i="43"/>
  <c r="T85" i="43"/>
  <c r="N85" i="43"/>
  <c r="I118" i="43"/>
  <c r="X118" i="43"/>
  <c r="T118" i="43"/>
  <c r="L118" i="43"/>
  <c r="N118" i="43"/>
  <c r="I119" i="43"/>
  <c r="N119" i="43"/>
  <c r="X119" i="43"/>
  <c r="T119" i="43"/>
  <c r="L119" i="43"/>
  <c r="I126" i="43"/>
  <c r="X126" i="43"/>
  <c r="T126" i="43"/>
  <c r="L126" i="43"/>
  <c r="N126" i="43"/>
  <c r="T137" i="43"/>
  <c r="N137" i="43"/>
  <c r="I137" i="43"/>
  <c r="X137" i="43"/>
  <c r="I128" i="43"/>
  <c r="X128" i="43"/>
  <c r="N128" i="43"/>
  <c r="L128" i="43"/>
  <c r="T128" i="43"/>
  <c r="T144" i="43"/>
  <c r="I144" i="43"/>
  <c r="X144" i="43"/>
  <c r="N144" i="43"/>
  <c r="L144" i="43"/>
  <c r="I149" i="43"/>
  <c r="X149" i="43"/>
  <c r="T149" i="43"/>
  <c r="N149" i="43"/>
  <c r="J149" i="43"/>
  <c r="L149" i="43" s="1"/>
  <c r="I161" i="43"/>
  <c r="X161" i="43"/>
  <c r="T161" i="43"/>
  <c r="N161" i="43"/>
  <c r="J161" i="43"/>
  <c r="L161" i="43" s="1"/>
  <c r="I166" i="43"/>
  <c r="X166" i="43"/>
  <c r="T166" i="43"/>
  <c r="N166" i="43"/>
  <c r="L166" i="43"/>
  <c r="X188" i="43"/>
  <c r="I188" i="43"/>
  <c r="T188" i="43"/>
  <c r="N188" i="43"/>
  <c r="J188" i="43"/>
  <c r="L188" i="43" s="1"/>
  <c r="I178" i="43"/>
  <c r="X178" i="43"/>
  <c r="N178" i="43"/>
  <c r="T178" i="43"/>
  <c r="L178" i="43"/>
  <c r="X173" i="43"/>
  <c r="I173" i="43"/>
  <c r="N173" i="43"/>
  <c r="T173" i="43"/>
  <c r="T205" i="43"/>
  <c r="I205" i="43"/>
  <c r="N205" i="43"/>
  <c r="X205" i="43"/>
  <c r="L205" i="43"/>
  <c r="I209" i="43"/>
  <c r="X209" i="43"/>
  <c r="N209" i="43"/>
  <c r="T209" i="43"/>
  <c r="L209" i="43"/>
  <c r="J170" i="43"/>
  <c r="J110" i="43"/>
  <c r="J43" i="43"/>
  <c r="L43" i="43" s="1"/>
  <c r="J112" i="43"/>
  <c r="J35" i="43"/>
  <c r="J177" i="43"/>
  <c r="J124" i="43"/>
  <c r="J26" i="43"/>
  <c r="J91" i="43"/>
  <c r="L91" i="43" s="1"/>
  <c r="J16" i="43"/>
  <c r="J167" i="43"/>
  <c r="L167" i="43" s="1"/>
  <c r="J145" i="43"/>
  <c r="J173" i="43"/>
  <c r="L173" i="43" s="1"/>
  <c r="J104" i="43"/>
  <c r="L104" i="43" s="1"/>
  <c r="J38" i="43"/>
  <c r="L38" i="43" s="1"/>
  <c r="J163" i="43"/>
  <c r="J86" i="43"/>
  <c r="J151" i="43"/>
  <c r="N48" i="43"/>
  <c r="T48" i="43"/>
  <c r="I48" i="43"/>
  <c r="X48" i="43"/>
  <c r="L48" i="43"/>
  <c r="X81" i="43"/>
  <c r="I81" i="43"/>
  <c r="L81" i="43"/>
  <c r="T81" i="43"/>
  <c r="N81" i="43"/>
  <c r="I117" i="43"/>
  <c r="X117" i="43"/>
  <c r="T117" i="43"/>
  <c r="N117" i="43"/>
  <c r="X208" i="43"/>
  <c r="I208" i="43"/>
  <c r="T208" i="43"/>
  <c r="N208" i="43"/>
  <c r="J208" i="43"/>
  <c r="I20" i="43"/>
  <c r="X20" i="43"/>
  <c r="T20" i="43"/>
  <c r="N20" i="43"/>
  <c r="J20" i="43"/>
  <c r="L20" i="43" s="1"/>
  <c r="I41" i="43"/>
  <c r="X41" i="43"/>
  <c r="T41" i="43"/>
  <c r="N41" i="43"/>
  <c r="J41" i="43"/>
  <c r="L41" i="43" s="1"/>
  <c r="I70" i="43"/>
  <c r="X70" i="43"/>
  <c r="N70" i="43"/>
  <c r="L70" i="43"/>
  <c r="T70" i="43"/>
  <c r="I57" i="43"/>
  <c r="X57" i="43"/>
  <c r="T57" i="43"/>
  <c r="L57" i="43"/>
  <c r="N57" i="43"/>
  <c r="I72" i="43"/>
  <c r="X72" i="43"/>
  <c r="N72" i="43"/>
  <c r="T72" i="43"/>
  <c r="L72" i="43"/>
  <c r="X74" i="43"/>
  <c r="I74" i="43"/>
  <c r="N74" i="43"/>
  <c r="T74" i="43"/>
  <c r="L74" i="43"/>
  <c r="N100" i="43"/>
  <c r="T100" i="43"/>
  <c r="X100" i="43"/>
  <c r="I100" i="43"/>
  <c r="L100" i="43"/>
  <c r="I92" i="43"/>
  <c r="X92" i="43"/>
  <c r="N92" i="43"/>
  <c r="L92" i="43"/>
  <c r="T92" i="43"/>
  <c r="I93" i="43"/>
  <c r="X93" i="43"/>
  <c r="N93" i="43"/>
  <c r="T93" i="43"/>
  <c r="L93" i="43"/>
  <c r="I122" i="43"/>
  <c r="T122" i="43"/>
  <c r="X122" i="43"/>
  <c r="N122" i="43"/>
  <c r="L122" i="43"/>
  <c r="I134" i="43"/>
  <c r="X134" i="43"/>
  <c r="N134" i="43"/>
  <c r="T134" i="43"/>
  <c r="X139" i="43"/>
  <c r="N139" i="43"/>
  <c r="I139" i="43"/>
  <c r="T139" i="43"/>
  <c r="J139" i="43"/>
  <c r="I136" i="43"/>
  <c r="X136" i="43"/>
  <c r="L136" i="43"/>
  <c r="N136" i="43"/>
  <c r="T136" i="43"/>
  <c r="N150" i="43"/>
  <c r="I150" i="43"/>
  <c r="X150" i="43"/>
  <c r="T150" i="43"/>
  <c r="J150" i="43"/>
  <c r="L150" i="43" s="1"/>
  <c r="I155" i="43"/>
  <c r="X155" i="43"/>
  <c r="N155" i="43"/>
  <c r="T155" i="43"/>
  <c r="L155" i="43"/>
  <c r="X148" i="43"/>
  <c r="I148" i="43"/>
  <c r="L148" i="43"/>
  <c r="N148" i="43"/>
  <c r="T148" i="43"/>
  <c r="T175" i="43"/>
  <c r="I175" i="43"/>
  <c r="X175" i="43"/>
  <c r="N175" i="43"/>
  <c r="T202" i="43"/>
  <c r="I202" i="43"/>
  <c r="X202" i="43"/>
  <c r="L202" i="43"/>
  <c r="N202" i="43"/>
  <c r="I182" i="43"/>
  <c r="X182" i="43"/>
  <c r="N182" i="43"/>
  <c r="J182" i="43"/>
  <c r="L182" i="43" s="1"/>
  <c r="T182" i="43"/>
  <c r="I181" i="43"/>
  <c r="T181" i="43"/>
  <c r="X181" i="43"/>
  <c r="N181" i="43"/>
  <c r="I191" i="43"/>
  <c r="N191" i="43"/>
  <c r="X191" i="43"/>
  <c r="T191" i="43"/>
  <c r="L191" i="43"/>
  <c r="X198" i="43"/>
  <c r="I198" i="43"/>
  <c r="L198" i="43"/>
  <c r="N198" i="43"/>
  <c r="T198" i="43"/>
  <c r="J193" i="43"/>
  <c r="L193" i="43" s="1"/>
  <c r="J106" i="43"/>
  <c r="L106" i="43" s="1"/>
  <c r="J53" i="43"/>
  <c r="L53" i="43" s="1"/>
  <c r="J181" i="43"/>
  <c r="L181" i="43" s="1"/>
  <c r="J97" i="43"/>
  <c r="L97" i="43" s="1"/>
  <c r="J168" i="43"/>
  <c r="L168" i="43" s="1"/>
  <c r="J89" i="43"/>
  <c r="J179" i="43"/>
  <c r="J71" i="43"/>
  <c r="L71" i="43" s="1"/>
  <c r="J159" i="43"/>
  <c r="L159" i="43" s="1"/>
  <c r="J183" i="43"/>
  <c r="J83" i="43"/>
  <c r="L83" i="43" s="1"/>
  <c r="J137" i="43"/>
  <c r="J174" i="43"/>
  <c r="J95" i="43"/>
  <c r="J58" i="43"/>
  <c r="J37" i="43"/>
  <c r="L37" i="43" s="1"/>
  <c r="T11" i="43"/>
  <c r="I11" i="43"/>
  <c r="X11" i="43"/>
  <c r="N11" i="43"/>
  <c r="L11" i="43"/>
  <c r="I77" i="43"/>
  <c r="X77" i="43"/>
  <c r="L77" i="43"/>
  <c r="N77" i="43"/>
  <c r="T77" i="43"/>
  <c r="N113" i="43"/>
  <c r="X113" i="43"/>
  <c r="I113" i="43"/>
  <c r="T113" i="43"/>
  <c r="L113" i="43"/>
  <c r="I171" i="43"/>
  <c r="X171" i="43"/>
  <c r="N171" i="43"/>
  <c r="T171" i="43"/>
  <c r="X21" i="43"/>
  <c r="N21" i="43"/>
  <c r="I21" i="43"/>
  <c r="L21" i="43"/>
  <c r="T21" i="43"/>
  <c r="T42" i="43"/>
  <c r="I42" i="43"/>
  <c r="X42" i="43"/>
  <c r="N42" i="43"/>
  <c r="L42" i="43"/>
  <c r="X17" i="43"/>
  <c r="I17" i="43"/>
  <c r="N17" i="43"/>
  <c r="T17" i="43"/>
  <c r="T50" i="43"/>
  <c r="I50" i="43"/>
  <c r="X50" i="43"/>
  <c r="N50" i="43"/>
  <c r="L50" i="43"/>
  <c r="I28" i="43"/>
  <c r="X28" i="43"/>
  <c r="T28" i="43"/>
  <c r="N28" i="43"/>
  <c r="L28" i="43"/>
  <c r="I49" i="43"/>
  <c r="X49" i="43"/>
  <c r="T49" i="43"/>
  <c r="N49" i="43"/>
  <c r="L49" i="43"/>
  <c r="I27" i="43"/>
  <c r="X27" i="43"/>
  <c r="T27" i="43"/>
  <c r="L27" i="43"/>
  <c r="N27" i="43"/>
  <c r="T65" i="43"/>
  <c r="I65" i="43"/>
  <c r="X65" i="43"/>
  <c r="L65" i="43"/>
  <c r="N65" i="43"/>
  <c r="X108" i="43"/>
  <c r="N108" i="43"/>
  <c r="T108" i="43"/>
  <c r="I108" i="43"/>
  <c r="L108" i="43"/>
  <c r="X55" i="43"/>
  <c r="N55" i="43"/>
  <c r="I55" i="43"/>
  <c r="T55" i="43"/>
  <c r="L55" i="43"/>
  <c r="I78" i="43"/>
  <c r="T78" i="43"/>
  <c r="N78" i="43"/>
  <c r="X78" i="43"/>
  <c r="L78" i="43"/>
  <c r="I98" i="43"/>
  <c r="X98" i="43"/>
  <c r="T98" i="43"/>
  <c r="L98" i="43"/>
  <c r="N98" i="43"/>
  <c r="I102" i="43"/>
  <c r="X102" i="43"/>
  <c r="N102" i="43"/>
  <c r="T102" i="43"/>
  <c r="X99" i="43"/>
  <c r="I99" i="43"/>
  <c r="T99" i="43"/>
  <c r="L99" i="43"/>
  <c r="N99" i="43"/>
  <c r="I115" i="43"/>
  <c r="X115" i="43"/>
  <c r="T115" i="43"/>
  <c r="N115" i="43"/>
  <c r="I147" i="43"/>
  <c r="N147" i="43"/>
  <c r="X147" i="43"/>
  <c r="T147" i="43"/>
  <c r="L147" i="43"/>
  <c r="X172" i="43"/>
  <c r="N172" i="43"/>
  <c r="I172" i="43"/>
  <c r="L172" i="43"/>
  <c r="T172" i="43"/>
  <c r="X130" i="43"/>
  <c r="I130" i="43"/>
  <c r="N130" i="43"/>
  <c r="L130" i="43"/>
  <c r="T130" i="43"/>
  <c r="X157" i="43"/>
  <c r="I157" i="43"/>
  <c r="N157" i="43"/>
  <c r="L157" i="43"/>
  <c r="T157" i="43"/>
  <c r="X153" i="43"/>
  <c r="I153" i="43"/>
  <c r="N153" i="43"/>
  <c r="L153" i="43"/>
  <c r="T153" i="43"/>
  <c r="I187" i="43"/>
  <c r="T187" i="43"/>
  <c r="X187" i="43"/>
  <c r="N187" i="43"/>
  <c r="L187" i="43"/>
  <c r="I160" i="43"/>
  <c r="X160" i="43"/>
  <c r="N160" i="43"/>
  <c r="T160" i="43"/>
  <c r="L160" i="43"/>
  <c r="X180" i="43"/>
  <c r="N180" i="43"/>
  <c r="I180" i="43"/>
  <c r="L180" i="43"/>
  <c r="T180" i="43"/>
  <c r="T210" i="43"/>
  <c r="I210" i="43"/>
  <c r="X210" i="43"/>
  <c r="N210" i="43"/>
  <c r="J210" i="43"/>
  <c r="L210" i="43" s="1"/>
  <c r="I199" i="43"/>
  <c r="X199" i="43"/>
  <c r="N199" i="43"/>
  <c r="L199" i="43"/>
  <c r="T199" i="43"/>
  <c r="X206" i="43"/>
  <c r="I206" i="43"/>
  <c r="T206" i="43"/>
  <c r="L206" i="43"/>
  <c r="N206" i="43"/>
  <c r="J171" i="43"/>
  <c r="L171" i="43" s="1"/>
  <c r="J115" i="43"/>
  <c r="L115" i="43" s="1"/>
  <c r="J17" i="43"/>
  <c r="L17" i="43" s="1"/>
  <c r="J185" i="43"/>
  <c r="L185" i="43" s="1"/>
  <c r="J131" i="43"/>
  <c r="J34" i="43"/>
  <c r="L34" i="43" s="1"/>
  <c r="J164" i="43"/>
  <c r="L164" i="43" s="1"/>
  <c r="J102" i="43"/>
  <c r="L102" i="43" s="1"/>
  <c r="J134" i="43"/>
  <c r="L134" i="43" s="1"/>
  <c r="J133" i="43"/>
  <c r="L133" i="43" s="1"/>
  <c r="J61" i="43"/>
  <c r="L61" i="43" s="1"/>
  <c r="J117" i="43"/>
  <c r="L117" i="43" s="1"/>
  <c r="J142" i="43"/>
  <c r="L142" i="43" s="1"/>
  <c r="J63" i="43"/>
  <c r="J88" i="43"/>
  <c r="J175" i="43"/>
  <c r="L175" i="43" s="1"/>
  <c r="J105" i="43"/>
  <c r="L105" i="43" s="1"/>
  <c r="J23" i="43"/>
  <c r="J101" i="43"/>
  <c r="J56" i="43"/>
  <c r="J204" i="43"/>
  <c r="L204" i="43" s="1"/>
  <c r="J152" i="43"/>
  <c r="L152" i="43" s="1"/>
  <c r="AA97" i="43" l="1"/>
  <c r="R97" i="43"/>
  <c r="M97" i="43"/>
  <c r="M164" i="43"/>
  <c r="AA164" i="43"/>
  <c r="R164" i="43"/>
  <c r="AA176" i="43"/>
  <c r="R176" i="43"/>
  <c r="M176" i="43"/>
  <c r="M190" i="43"/>
  <c r="AA190" i="43"/>
  <c r="R190" i="43"/>
  <c r="AA152" i="43"/>
  <c r="R152" i="43"/>
  <c r="M152" i="43"/>
  <c r="AA34" i="43"/>
  <c r="R34" i="43"/>
  <c r="M34" i="43"/>
  <c r="AA210" i="43"/>
  <c r="M210" i="43"/>
  <c r="R210" i="43"/>
  <c r="AA53" i="43"/>
  <c r="M53" i="43"/>
  <c r="R53" i="43"/>
  <c r="AA31" i="43"/>
  <c r="M31" i="43"/>
  <c r="R31" i="43"/>
  <c r="M142" i="43"/>
  <c r="AA142" i="43"/>
  <c r="R142" i="43"/>
  <c r="M22" i="43"/>
  <c r="AA22" i="43"/>
  <c r="R22" i="43"/>
  <c r="AA185" i="43"/>
  <c r="R185" i="43"/>
  <c r="M185" i="43"/>
  <c r="R12" i="43"/>
  <c r="M12" i="43"/>
  <c r="AA12" i="43"/>
  <c r="M186" i="43"/>
  <c r="AA186" i="43"/>
  <c r="R186" i="43"/>
  <c r="M106" i="43"/>
  <c r="AA106" i="43"/>
  <c r="R106" i="43"/>
  <c r="M111" i="43"/>
  <c r="R111" i="43"/>
  <c r="AA111" i="43"/>
  <c r="M193" i="43"/>
  <c r="AA193" i="43"/>
  <c r="R193" i="43"/>
  <c r="M17" i="43"/>
  <c r="AA17" i="43"/>
  <c r="R17" i="43"/>
  <c r="M162" i="43"/>
  <c r="AA162" i="43"/>
  <c r="R162" i="43"/>
  <c r="M37" i="43"/>
  <c r="AA37" i="43"/>
  <c r="R37" i="43"/>
  <c r="M61" i="43"/>
  <c r="AA61" i="43"/>
  <c r="R61" i="43"/>
  <c r="M115" i="43"/>
  <c r="R115" i="43"/>
  <c r="AA115" i="43"/>
  <c r="M105" i="43"/>
  <c r="AA105" i="43"/>
  <c r="R105" i="43"/>
  <c r="AA134" i="43"/>
  <c r="M134" i="43"/>
  <c r="R134" i="43"/>
  <c r="M168" i="43"/>
  <c r="AA168" i="43"/>
  <c r="R168" i="43"/>
  <c r="AA188" i="43"/>
  <c r="M188" i="43"/>
  <c r="R188" i="43"/>
  <c r="M159" i="43"/>
  <c r="AA159" i="43"/>
  <c r="R159" i="43"/>
  <c r="M20" i="43"/>
  <c r="R20" i="43"/>
  <c r="AA20" i="43"/>
  <c r="M167" i="43"/>
  <c r="AA167" i="43"/>
  <c r="R167" i="43"/>
  <c r="AA116" i="43"/>
  <c r="R116" i="43"/>
  <c r="M116" i="43"/>
  <c r="AA15" i="43"/>
  <c r="M15" i="43"/>
  <c r="R15" i="43"/>
  <c r="K63" i="43"/>
  <c r="Y63" i="43"/>
  <c r="Z63" i="43"/>
  <c r="P63" i="43"/>
  <c r="M11" i="43"/>
  <c r="R11" i="43"/>
  <c r="AA11" i="43"/>
  <c r="M175" i="43"/>
  <c r="AA175" i="43"/>
  <c r="R175" i="43"/>
  <c r="K26" i="43"/>
  <c r="Z26" i="43"/>
  <c r="Y26" i="43"/>
  <c r="P26" i="43"/>
  <c r="U137" i="43"/>
  <c r="O137" i="43"/>
  <c r="V80" i="43"/>
  <c r="Q80" i="43"/>
  <c r="AA18" i="43"/>
  <c r="M18" i="43"/>
  <c r="R18" i="43"/>
  <c r="O121" i="43"/>
  <c r="U121" i="43"/>
  <c r="U83" i="43"/>
  <c r="O83" i="43"/>
  <c r="Q201" i="43"/>
  <c r="V201" i="43"/>
  <c r="O104" i="43"/>
  <c r="U104" i="43"/>
  <c r="L26" i="43"/>
  <c r="O195" i="43"/>
  <c r="U195" i="43"/>
  <c r="U86" i="43"/>
  <c r="O86" i="43"/>
  <c r="U34" i="43"/>
  <c r="O34" i="43"/>
  <c r="Z204" i="43"/>
  <c r="Y204" i="43"/>
  <c r="K204" i="43"/>
  <c r="P204" i="43"/>
  <c r="K137" i="43"/>
  <c r="Z137" i="43"/>
  <c r="P137" i="43"/>
  <c r="Y137" i="43"/>
  <c r="U175" i="43"/>
  <c r="O175" i="43"/>
  <c r="K208" i="43"/>
  <c r="Y208" i="43"/>
  <c r="P208" i="43"/>
  <c r="Z208" i="43"/>
  <c r="AA184" i="43"/>
  <c r="R184" i="43"/>
  <c r="M184" i="43"/>
  <c r="U68" i="43"/>
  <c r="O68" i="43"/>
  <c r="U18" i="43"/>
  <c r="O18" i="43"/>
  <c r="Y107" i="43"/>
  <c r="K107" i="43"/>
  <c r="P107" i="43"/>
  <c r="Z107" i="43"/>
  <c r="Y192" i="43"/>
  <c r="K192" i="43"/>
  <c r="Z192" i="43"/>
  <c r="P192" i="43"/>
  <c r="O163" i="43"/>
  <c r="U163" i="43"/>
  <c r="U26" i="43"/>
  <c r="O26" i="43"/>
  <c r="U141" i="43"/>
  <c r="O141" i="43"/>
  <c r="K175" i="43"/>
  <c r="Y175" i="43"/>
  <c r="P175" i="43"/>
  <c r="Z175" i="43"/>
  <c r="O206" i="43"/>
  <c r="U206" i="43"/>
  <c r="M98" i="43"/>
  <c r="AA98" i="43"/>
  <c r="R98" i="43"/>
  <c r="O27" i="43"/>
  <c r="U27" i="43"/>
  <c r="O50" i="43"/>
  <c r="U50" i="43"/>
  <c r="AA113" i="43"/>
  <c r="M113" i="43"/>
  <c r="R113" i="43"/>
  <c r="Y58" i="43"/>
  <c r="K58" i="43"/>
  <c r="P58" i="43"/>
  <c r="Z58" i="43"/>
  <c r="Y179" i="43"/>
  <c r="K179" i="43"/>
  <c r="Z179" i="43"/>
  <c r="P179" i="43"/>
  <c r="O191" i="43"/>
  <c r="U191" i="43"/>
  <c r="Y182" i="43"/>
  <c r="K182" i="43"/>
  <c r="Z182" i="43"/>
  <c r="P182" i="43"/>
  <c r="O148" i="43"/>
  <c r="U148" i="43"/>
  <c r="O136" i="43"/>
  <c r="U136" i="43"/>
  <c r="O139" i="43"/>
  <c r="U139" i="43"/>
  <c r="U122" i="43"/>
  <c r="O122" i="43"/>
  <c r="R72" i="43"/>
  <c r="AA72" i="43"/>
  <c r="M72" i="43"/>
  <c r="O41" i="43"/>
  <c r="U41" i="43"/>
  <c r="AA81" i="43"/>
  <c r="M81" i="43"/>
  <c r="R81" i="43"/>
  <c r="AB81" i="43" s="1"/>
  <c r="Y151" i="43"/>
  <c r="K151" i="43"/>
  <c r="Z151" i="43"/>
  <c r="P151" i="43"/>
  <c r="K16" i="43"/>
  <c r="Y16" i="43"/>
  <c r="Z16" i="43"/>
  <c r="P16" i="43"/>
  <c r="Y110" i="43"/>
  <c r="K110" i="43"/>
  <c r="Z110" i="43"/>
  <c r="P110" i="43"/>
  <c r="AA149" i="43"/>
  <c r="M149" i="43"/>
  <c r="R149" i="43"/>
  <c r="AA96" i="43"/>
  <c r="M96" i="43"/>
  <c r="R96" i="43"/>
  <c r="AA62" i="43"/>
  <c r="M62" i="43"/>
  <c r="R62" i="43"/>
  <c r="AB62" i="43" s="1"/>
  <c r="M24" i="43"/>
  <c r="AA24" i="43"/>
  <c r="R24" i="43"/>
  <c r="AB24" i="43" s="1"/>
  <c r="O22" i="43"/>
  <c r="U22" i="43"/>
  <c r="Y123" i="43"/>
  <c r="K123" i="43"/>
  <c r="Z123" i="43"/>
  <c r="P123" i="43"/>
  <c r="K158" i="43"/>
  <c r="Z158" i="43"/>
  <c r="Y158" i="43"/>
  <c r="P158" i="43"/>
  <c r="U197" i="43"/>
  <c r="O197" i="43"/>
  <c r="L151" i="43"/>
  <c r="O75" i="43"/>
  <c r="U75" i="43"/>
  <c r="O38" i="43"/>
  <c r="U38" i="43"/>
  <c r="M45" i="43"/>
  <c r="AA45" i="43"/>
  <c r="R45" i="43"/>
  <c r="AB45" i="43" s="1"/>
  <c r="V27" i="43"/>
  <c r="Q27" i="43"/>
  <c r="O204" i="43"/>
  <c r="U204" i="43"/>
  <c r="M146" i="43"/>
  <c r="AA146" i="43"/>
  <c r="R146" i="43"/>
  <c r="AA39" i="43"/>
  <c r="M39" i="43"/>
  <c r="R39" i="43"/>
  <c r="AB39" i="43" s="1"/>
  <c r="K121" i="43"/>
  <c r="P121" i="43"/>
  <c r="Y121" i="43"/>
  <c r="Z121" i="43"/>
  <c r="O125" i="43"/>
  <c r="U125" i="43"/>
  <c r="M127" i="43"/>
  <c r="AA127" i="43"/>
  <c r="R127" i="43"/>
  <c r="O67" i="43"/>
  <c r="U67" i="43"/>
  <c r="M30" i="43"/>
  <c r="AA30" i="43"/>
  <c r="R30" i="43"/>
  <c r="AB30" i="43" s="1"/>
  <c r="Q128" i="43"/>
  <c r="V128" i="43"/>
  <c r="O59" i="43"/>
  <c r="U59" i="43"/>
  <c r="K51" i="43"/>
  <c r="Z51" i="43"/>
  <c r="Y51" i="43"/>
  <c r="P51" i="43"/>
  <c r="K207" i="43"/>
  <c r="Y207" i="43"/>
  <c r="P207" i="43"/>
  <c r="Z207" i="43"/>
  <c r="O196" i="43"/>
  <c r="U196" i="43"/>
  <c r="U186" i="43"/>
  <c r="O186" i="43"/>
  <c r="U114" i="43"/>
  <c r="O114" i="43"/>
  <c r="AA79" i="43"/>
  <c r="M79" i="43"/>
  <c r="R79" i="43"/>
  <c r="AB79" i="43" s="1"/>
  <c r="Q144" i="43"/>
  <c r="V144" i="43"/>
  <c r="O170" i="43"/>
  <c r="U170" i="43"/>
  <c r="L192" i="43"/>
  <c r="O177" i="43"/>
  <c r="U177" i="43"/>
  <c r="U190" i="43"/>
  <c r="O190" i="43"/>
  <c r="O138" i="43"/>
  <c r="U138" i="43"/>
  <c r="O35" i="43"/>
  <c r="U35" i="43"/>
  <c r="Y36" i="43"/>
  <c r="K36" i="43"/>
  <c r="Z36" i="43"/>
  <c r="P36" i="43"/>
  <c r="O23" i="43"/>
  <c r="U23" i="43"/>
  <c r="U16" i="43"/>
  <c r="O16" i="43"/>
  <c r="V198" i="43"/>
  <c r="Q198" i="43"/>
  <c r="Q202" i="43"/>
  <c r="V202" i="43"/>
  <c r="V122" i="43"/>
  <c r="Q122" i="43"/>
  <c r="Q205" i="43"/>
  <c r="V205" i="43"/>
  <c r="Q166" i="43"/>
  <c r="V166" i="43"/>
  <c r="Q197" i="43"/>
  <c r="V197" i="43"/>
  <c r="V94" i="43"/>
  <c r="Q94" i="43"/>
  <c r="V11" i="43"/>
  <c r="Q11" i="43"/>
  <c r="V165" i="43"/>
  <c r="Q165" i="43"/>
  <c r="Q57" i="43"/>
  <c r="V57" i="43"/>
  <c r="Q154" i="43"/>
  <c r="V154" i="43"/>
  <c r="V127" i="43"/>
  <c r="Q127" i="43"/>
  <c r="Q39" i="43"/>
  <c r="V39" i="43"/>
  <c r="Q55" i="43"/>
  <c r="V55" i="43"/>
  <c r="Q50" i="43"/>
  <c r="V50" i="43"/>
  <c r="M130" i="43"/>
  <c r="AA130" i="43"/>
  <c r="R130" i="43"/>
  <c r="AB130" i="43" s="1"/>
  <c r="O42" i="43"/>
  <c r="U42" i="43"/>
  <c r="M181" i="43"/>
  <c r="AA181" i="43"/>
  <c r="R181" i="43"/>
  <c r="O72" i="43"/>
  <c r="AB72" i="43"/>
  <c r="U72" i="43"/>
  <c r="R64" i="43"/>
  <c r="AB64" i="43" s="1"/>
  <c r="AA64" i="43"/>
  <c r="M64" i="43"/>
  <c r="M94" i="43"/>
  <c r="AA94" i="43"/>
  <c r="R94" i="43"/>
  <c r="AB94" i="43" s="1"/>
  <c r="M135" i="43"/>
  <c r="R135" i="43"/>
  <c r="AB135" i="43" s="1"/>
  <c r="AA135" i="43"/>
  <c r="Y138" i="43"/>
  <c r="K138" i="43"/>
  <c r="P138" i="43"/>
  <c r="Z138" i="43"/>
  <c r="O51" i="43"/>
  <c r="U51" i="43"/>
  <c r="Y52" i="43"/>
  <c r="K52" i="43"/>
  <c r="Z52" i="43"/>
  <c r="P52" i="43"/>
  <c r="V156" i="43"/>
  <c r="Q156" i="43"/>
  <c r="Q160" i="43"/>
  <c r="V160" i="43"/>
  <c r="V180" i="43"/>
  <c r="Q180" i="43"/>
  <c r="O130" i="43"/>
  <c r="U130" i="43"/>
  <c r="K97" i="43"/>
  <c r="Z97" i="43"/>
  <c r="P97" i="43"/>
  <c r="AB97" i="43" s="1"/>
  <c r="Y97" i="43"/>
  <c r="M48" i="43"/>
  <c r="AA48" i="43"/>
  <c r="R48" i="43"/>
  <c r="AB96" i="43"/>
  <c r="O96" i="43"/>
  <c r="U96" i="43"/>
  <c r="AA129" i="43"/>
  <c r="M129" i="43"/>
  <c r="R129" i="43"/>
  <c r="AB129" i="43" s="1"/>
  <c r="K141" i="43"/>
  <c r="Y141" i="43"/>
  <c r="Z141" i="43"/>
  <c r="P141" i="43"/>
  <c r="U174" i="43"/>
  <c r="O174" i="43"/>
  <c r="M14" i="43"/>
  <c r="AA14" i="43"/>
  <c r="R14" i="43"/>
  <c r="Y23" i="43"/>
  <c r="K23" i="43"/>
  <c r="P23" i="43"/>
  <c r="Z23" i="43"/>
  <c r="Y102" i="43"/>
  <c r="K102" i="43"/>
  <c r="P102" i="43"/>
  <c r="Z102" i="43"/>
  <c r="AA153" i="43"/>
  <c r="M153" i="43"/>
  <c r="R153" i="43"/>
  <c r="AB153" i="43" s="1"/>
  <c r="K88" i="43"/>
  <c r="Y88" i="43"/>
  <c r="P88" i="43"/>
  <c r="Z88" i="43"/>
  <c r="K164" i="43"/>
  <c r="Y164" i="43"/>
  <c r="P164" i="43"/>
  <c r="Z164" i="43"/>
  <c r="M206" i="43"/>
  <c r="AA206" i="43"/>
  <c r="R206" i="43"/>
  <c r="AB206" i="43" s="1"/>
  <c r="AA180" i="43"/>
  <c r="R180" i="43"/>
  <c r="AB180" i="43" s="1"/>
  <c r="M180" i="43"/>
  <c r="O153" i="43"/>
  <c r="U153" i="43"/>
  <c r="O172" i="43"/>
  <c r="U172" i="43"/>
  <c r="U115" i="43"/>
  <c r="O115" i="43"/>
  <c r="AA55" i="43"/>
  <c r="M55" i="43"/>
  <c r="R55" i="43"/>
  <c r="AB55" i="43" s="1"/>
  <c r="U108" i="43"/>
  <c r="O108" i="43"/>
  <c r="M27" i="43"/>
  <c r="AA27" i="43"/>
  <c r="R27" i="43"/>
  <c r="AB27" i="43" s="1"/>
  <c r="AA42" i="43"/>
  <c r="R42" i="43"/>
  <c r="M42" i="43"/>
  <c r="O21" i="43"/>
  <c r="U21" i="43"/>
  <c r="Y95" i="43"/>
  <c r="K95" i="43"/>
  <c r="Z95" i="43"/>
  <c r="P95" i="43"/>
  <c r="K89" i="43"/>
  <c r="Y89" i="43"/>
  <c r="P89" i="43"/>
  <c r="Z89" i="43"/>
  <c r="O198" i="43"/>
  <c r="U198" i="43"/>
  <c r="U182" i="43"/>
  <c r="O182" i="43"/>
  <c r="M148" i="43"/>
  <c r="AA148" i="43"/>
  <c r="R148" i="43"/>
  <c r="AB148" i="43" s="1"/>
  <c r="K150" i="43"/>
  <c r="Z150" i="43"/>
  <c r="Y150" i="43"/>
  <c r="P150" i="43"/>
  <c r="AA136" i="43"/>
  <c r="M136" i="43"/>
  <c r="R136" i="43"/>
  <c r="AB136" i="43" s="1"/>
  <c r="M41" i="43"/>
  <c r="AA41" i="43"/>
  <c r="R41" i="43"/>
  <c r="O117" i="43"/>
  <c r="U117" i="43"/>
  <c r="Y86" i="43"/>
  <c r="K86" i="43"/>
  <c r="P86" i="43"/>
  <c r="Z86" i="43"/>
  <c r="Y91" i="43"/>
  <c r="K91" i="43"/>
  <c r="Z91" i="43"/>
  <c r="P91" i="43"/>
  <c r="Z170" i="43"/>
  <c r="Y170" i="43"/>
  <c r="P170" i="43"/>
  <c r="K170" i="43"/>
  <c r="U205" i="43"/>
  <c r="O205" i="43"/>
  <c r="M178" i="43"/>
  <c r="AA178" i="43"/>
  <c r="R178" i="43"/>
  <c r="AB178" i="43" s="1"/>
  <c r="K161" i="43"/>
  <c r="Y161" i="43"/>
  <c r="Z161" i="43"/>
  <c r="P161" i="43"/>
  <c r="O149" i="43"/>
  <c r="U149" i="43"/>
  <c r="M119" i="43"/>
  <c r="AA119" i="43"/>
  <c r="R119" i="43"/>
  <c r="AB119" i="43" s="1"/>
  <c r="U76" i="43"/>
  <c r="O76" i="43"/>
  <c r="O33" i="43"/>
  <c r="U33" i="43"/>
  <c r="K211" i="43"/>
  <c r="Y211" i="43"/>
  <c r="P211" i="43"/>
  <c r="Z211" i="43"/>
  <c r="M201" i="43"/>
  <c r="AA201" i="43"/>
  <c r="R201" i="43"/>
  <c r="O133" i="43"/>
  <c r="U133" i="43"/>
  <c r="M132" i="43"/>
  <c r="AA132" i="43"/>
  <c r="R132" i="43"/>
  <c r="AB132" i="43" s="1"/>
  <c r="U91" i="43"/>
  <c r="O91" i="43"/>
  <c r="K18" i="43"/>
  <c r="Z18" i="43"/>
  <c r="P18" i="43"/>
  <c r="AB18" i="43" s="1"/>
  <c r="Y18" i="43"/>
  <c r="Q99" i="43"/>
  <c r="V99" i="43"/>
  <c r="K47" i="43"/>
  <c r="Y47" i="43"/>
  <c r="Z47" i="43"/>
  <c r="P47" i="43"/>
  <c r="U164" i="43"/>
  <c r="O164" i="43"/>
  <c r="O135" i="43"/>
  <c r="U135" i="43"/>
  <c r="L121" i="43"/>
  <c r="L89" i="43"/>
  <c r="U56" i="43"/>
  <c r="O56" i="43"/>
  <c r="U37" i="43"/>
  <c r="O37" i="43"/>
  <c r="V195" i="43"/>
  <c r="Q195" i="43"/>
  <c r="K203" i="43"/>
  <c r="Y203" i="43"/>
  <c r="P203" i="43"/>
  <c r="Z203" i="43"/>
  <c r="L203" i="43"/>
  <c r="U140" i="43"/>
  <c r="O140" i="43"/>
  <c r="O69" i="43"/>
  <c r="U69" i="43"/>
  <c r="O31" i="43"/>
  <c r="U31" i="43"/>
  <c r="U40" i="43"/>
  <c r="O40" i="43"/>
  <c r="L51" i="43"/>
  <c r="L141" i="43"/>
  <c r="L110" i="43"/>
  <c r="U73" i="43"/>
  <c r="O73" i="43"/>
  <c r="O36" i="43"/>
  <c r="U36" i="43"/>
  <c r="U13" i="43"/>
  <c r="O13" i="43"/>
  <c r="O15" i="43"/>
  <c r="U15" i="43"/>
  <c r="U152" i="43"/>
  <c r="O152" i="43"/>
  <c r="Q119" i="43"/>
  <c r="V119" i="43"/>
  <c r="V85" i="43"/>
  <c r="Q85" i="43"/>
  <c r="V66" i="43"/>
  <c r="Q66" i="43"/>
  <c r="Q92" i="43"/>
  <c r="V92" i="43"/>
  <c r="V81" i="43"/>
  <c r="Q81" i="43"/>
  <c r="Q29" i="43"/>
  <c r="V29" i="43"/>
  <c r="V74" i="43"/>
  <c r="Q74" i="43"/>
  <c r="V172" i="43"/>
  <c r="Q172" i="43"/>
  <c r="V157" i="43"/>
  <c r="Q157" i="43"/>
  <c r="AA187" i="43"/>
  <c r="R187" i="43"/>
  <c r="AB187" i="43" s="1"/>
  <c r="M187" i="43"/>
  <c r="Y168" i="43"/>
  <c r="P168" i="43"/>
  <c r="K168" i="43"/>
  <c r="Z168" i="43"/>
  <c r="AA92" i="43"/>
  <c r="R92" i="43"/>
  <c r="AB92" i="43" s="1"/>
  <c r="M92" i="43"/>
  <c r="Y163" i="43"/>
  <c r="K163" i="43"/>
  <c r="Z163" i="43"/>
  <c r="P163" i="43"/>
  <c r="Q33" i="43"/>
  <c r="V33" i="43"/>
  <c r="AA133" i="43"/>
  <c r="R133" i="43"/>
  <c r="M133" i="43"/>
  <c r="O88" i="43"/>
  <c r="U88" i="43"/>
  <c r="K40" i="43"/>
  <c r="Z40" i="43"/>
  <c r="Y40" i="43"/>
  <c r="P40" i="43"/>
  <c r="M71" i="43"/>
  <c r="AA71" i="43"/>
  <c r="R71" i="43"/>
  <c r="M36" i="43"/>
  <c r="AA36" i="43"/>
  <c r="R36" i="43"/>
  <c r="K131" i="43"/>
  <c r="Y131" i="43"/>
  <c r="Z131" i="43"/>
  <c r="P131" i="43"/>
  <c r="U187" i="43"/>
  <c r="O187" i="43"/>
  <c r="U65" i="43"/>
  <c r="O65" i="43"/>
  <c r="M74" i="43"/>
  <c r="AA74" i="43"/>
  <c r="R74" i="43"/>
  <c r="AB74" i="43" s="1"/>
  <c r="U58" i="43"/>
  <c r="O58" i="43"/>
  <c r="O158" i="43"/>
  <c r="U158" i="43"/>
  <c r="AA189" i="43"/>
  <c r="M189" i="43"/>
  <c r="R189" i="43"/>
  <c r="AB189" i="43" s="1"/>
  <c r="K90" i="43"/>
  <c r="Y90" i="43"/>
  <c r="Z90" i="43"/>
  <c r="P90" i="43"/>
  <c r="O185" i="43"/>
  <c r="U185" i="43"/>
  <c r="L131" i="43"/>
  <c r="O63" i="43"/>
  <c r="U63" i="43"/>
  <c r="K56" i="43"/>
  <c r="P56" i="43"/>
  <c r="Y56" i="43"/>
  <c r="Z56" i="43"/>
  <c r="K185" i="43"/>
  <c r="Z185" i="43"/>
  <c r="Y185" i="43"/>
  <c r="P185" i="43"/>
  <c r="U210" i="43"/>
  <c r="O210" i="43"/>
  <c r="O102" i="43"/>
  <c r="U102" i="43"/>
  <c r="R78" i="43"/>
  <c r="AB78" i="43" s="1"/>
  <c r="M78" i="43"/>
  <c r="AA78" i="43"/>
  <c r="O55" i="43"/>
  <c r="U55" i="43"/>
  <c r="M65" i="43"/>
  <c r="AA65" i="43"/>
  <c r="R65" i="43"/>
  <c r="AB65" i="43" s="1"/>
  <c r="O113" i="43"/>
  <c r="AB113" i="43"/>
  <c r="U113" i="43"/>
  <c r="Y83" i="43"/>
  <c r="K83" i="43"/>
  <c r="Z83" i="43"/>
  <c r="P83" i="43"/>
  <c r="K181" i="43"/>
  <c r="P181" i="43"/>
  <c r="AB181" i="43" s="1"/>
  <c r="Y181" i="43"/>
  <c r="Z181" i="43"/>
  <c r="M155" i="43"/>
  <c r="AA155" i="43"/>
  <c r="R155" i="43"/>
  <c r="K139" i="43"/>
  <c r="Y139" i="43"/>
  <c r="P139" i="43"/>
  <c r="Z139" i="43"/>
  <c r="AA93" i="43"/>
  <c r="M93" i="43"/>
  <c r="R93" i="43"/>
  <c r="AB93" i="43" s="1"/>
  <c r="U70" i="43"/>
  <c r="O70" i="43"/>
  <c r="U208" i="43"/>
  <c r="O208" i="43"/>
  <c r="K104" i="43"/>
  <c r="Z104" i="43"/>
  <c r="Y104" i="43"/>
  <c r="P104" i="43"/>
  <c r="K177" i="43"/>
  <c r="Z177" i="43"/>
  <c r="Y177" i="43"/>
  <c r="P177" i="43"/>
  <c r="O209" i="43"/>
  <c r="U209" i="43"/>
  <c r="M173" i="43"/>
  <c r="AA173" i="43"/>
  <c r="R173" i="43"/>
  <c r="AA166" i="43"/>
  <c r="R166" i="43"/>
  <c r="AB166" i="43" s="1"/>
  <c r="M166" i="43"/>
  <c r="O128" i="43"/>
  <c r="U128" i="43"/>
  <c r="U126" i="43"/>
  <c r="O126" i="43"/>
  <c r="U119" i="43"/>
  <c r="O119" i="43"/>
  <c r="O64" i="43"/>
  <c r="U64" i="43"/>
  <c r="M46" i="43"/>
  <c r="AA46" i="43"/>
  <c r="R46" i="43"/>
  <c r="AB46" i="43" s="1"/>
  <c r="L58" i="43"/>
  <c r="U24" i="43"/>
  <c r="O24" i="43"/>
  <c r="Q64" i="43"/>
  <c r="V64" i="43"/>
  <c r="M103" i="43"/>
  <c r="AA103" i="43"/>
  <c r="R103" i="43"/>
  <c r="AB103" i="43" s="1"/>
  <c r="K176" i="43"/>
  <c r="Z176" i="43"/>
  <c r="Y176" i="43"/>
  <c r="P176" i="43"/>
  <c r="O162" i="43"/>
  <c r="U162" i="43"/>
  <c r="O129" i="43"/>
  <c r="U129" i="43"/>
  <c r="U132" i="43"/>
  <c r="O132" i="43"/>
  <c r="L95" i="43"/>
  <c r="M68" i="43"/>
  <c r="AA68" i="43"/>
  <c r="R68" i="43"/>
  <c r="AB68" i="43" s="1"/>
  <c r="V135" i="43"/>
  <c r="Q135" i="43"/>
  <c r="O84" i="43"/>
  <c r="U84" i="43"/>
  <c r="Y190" i="43"/>
  <c r="K190" i="43"/>
  <c r="P190" i="43"/>
  <c r="AB190" i="43" s="1"/>
  <c r="Z190" i="43"/>
  <c r="O189" i="43"/>
  <c r="U189" i="43"/>
  <c r="M143" i="43"/>
  <c r="AA143" i="43"/>
  <c r="R143" i="43"/>
  <c r="AB143" i="43" s="1"/>
  <c r="L107" i="43"/>
  <c r="O89" i="43"/>
  <c r="U89" i="43"/>
  <c r="O90" i="43"/>
  <c r="U90" i="43"/>
  <c r="M60" i="43"/>
  <c r="AA60" i="43"/>
  <c r="R60" i="43"/>
  <c r="AB60" i="43" s="1"/>
  <c r="O47" i="43"/>
  <c r="U47" i="43"/>
  <c r="V130" i="43"/>
  <c r="Q130" i="43"/>
  <c r="Q196" i="43"/>
  <c r="V196" i="43"/>
  <c r="K32" i="43"/>
  <c r="Z32" i="43"/>
  <c r="P32" i="43"/>
  <c r="Y32" i="43"/>
  <c r="U200" i="43"/>
  <c r="O200" i="43"/>
  <c r="L163" i="43"/>
  <c r="U169" i="43"/>
  <c r="O169" i="43"/>
  <c r="O105" i="43"/>
  <c r="U105" i="43"/>
  <c r="U131" i="43"/>
  <c r="O131" i="43"/>
  <c r="O97" i="43"/>
  <c r="U97" i="43"/>
  <c r="M82" i="43"/>
  <c r="AA82" i="43"/>
  <c r="R82" i="43"/>
  <c r="AB82" i="43" s="1"/>
  <c r="K19" i="43"/>
  <c r="Z19" i="43"/>
  <c r="P19" i="43"/>
  <c r="Y19" i="43"/>
  <c r="O168" i="43"/>
  <c r="U168" i="43"/>
  <c r="AB168" i="43"/>
  <c r="O145" i="43"/>
  <c r="U145" i="43"/>
  <c r="U194" i="43"/>
  <c r="O194" i="43"/>
  <c r="L86" i="43"/>
  <c r="P14" i="43"/>
  <c r="K14" i="43"/>
  <c r="Y14" i="43"/>
  <c r="Z14" i="43"/>
  <c r="L52" i="43"/>
  <c r="V148" i="43"/>
  <c r="Q148" i="43"/>
  <c r="Q136" i="43"/>
  <c r="V136" i="43"/>
  <c r="Q93" i="43"/>
  <c r="V93" i="43"/>
  <c r="Q62" i="43"/>
  <c r="V62" i="43"/>
  <c r="Q96" i="43"/>
  <c r="V96" i="43"/>
  <c r="Q120" i="43"/>
  <c r="V120" i="43"/>
  <c r="V79" i="43"/>
  <c r="Q79" i="43"/>
  <c r="Q189" i="43"/>
  <c r="V189" i="43"/>
  <c r="Q143" i="43"/>
  <c r="V143" i="43"/>
  <c r="V60" i="43"/>
  <c r="Q60" i="43"/>
  <c r="Q169" i="43"/>
  <c r="V169" i="43"/>
  <c r="Q42" i="43"/>
  <c r="V42" i="43"/>
  <c r="Q82" i="43"/>
  <c r="V82" i="43"/>
  <c r="V46" i="43"/>
  <c r="Q46" i="43"/>
  <c r="V153" i="43"/>
  <c r="Q153" i="43"/>
  <c r="Q78" i="43"/>
  <c r="V78" i="43"/>
  <c r="Q28" i="43"/>
  <c r="V28" i="43"/>
  <c r="Q65" i="43"/>
  <c r="V65" i="43"/>
  <c r="K210" i="43"/>
  <c r="Y210" i="43"/>
  <c r="P210" i="43"/>
  <c r="AB210" i="43" s="1"/>
  <c r="Z210" i="43"/>
  <c r="Y174" i="43"/>
  <c r="K174" i="43"/>
  <c r="Z174" i="43"/>
  <c r="P174" i="43"/>
  <c r="M150" i="43"/>
  <c r="AA150" i="43"/>
  <c r="R150" i="43"/>
  <c r="O100" i="43"/>
  <c r="U100" i="43"/>
  <c r="AA161" i="43"/>
  <c r="M161" i="43"/>
  <c r="R161" i="43"/>
  <c r="AA158" i="43"/>
  <c r="M158" i="43"/>
  <c r="R158" i="43"/>
  <c r="R204" i="43"/>
  <c r="AA204" i="43"/>
  <c r="M204" i="43"/>
  <c r="M140" i="43"/>
  <c r="R140" i="43"/>
  <c r="AA140" i="43"/>
  <c r="O192" i="43"/>
  <c r="U192" i="43"/>
  <c r="U159" i="43"/>
  <c r="O159" i="43"/>
  <c r="U110" i="43"/>
  <c r="O110" i="43"/>
  <c r="V108" i="43"/>
  <c r="Q108" i="43"/>
  <c r="M147" i="43"/>
  <c r="AA147" i="43"/>
  <c r="R147" i="43"/>
  <c r="AB147" i="43" s="1"/>
  <c r="O28" i="43"/>
  <c r="U28" i="43"/>
  <c r="AA70" i="43"/>
  <c r="M70" i="43"/>
  <c r="R70" i="43"/>
  <c r="AB70" i="43" s="1"/>
  <c r="K124" i="43"/>
  <c r="P124" i="43"/>
  <c r="Z124" i="43"/>
  <c r="Y124" i="43"/>
  <c r="O161" i="43"/>
  <c r="U161" i="43"/>
  <c r="O85" i="43"/>
  <c r="U85" i="43"/>
  <c r="O201" i="43"/>
  <c r="U201" i="43"/>
  <c r="AA84" i="43"/>
  <c r="R84" i="43"/>
  <c r="AB84" i="43" s="1"/>
  <c r="M84" i="43"/>
  <c r="O176" i="43"/>
  <c r="U176" i="43"/>
  <c r="AA104" i="43"/>
  <c r="R104" i="43"/>
  <c r="M104" i="43"/>
  <c r="O43" i="43"/>
  <c r="U43" i="43"/>
  <c r="K194" i="43"/>
  <c r="Y194" i="43"/>
  <c r="P194" i="43"/>
  <c r="Z194" i="43"/>
  <c r="Y15" i="43"/>
  <c r="K15" i="43"/>
  <c r="P15" i="43"/>
  <c r="Z15" i="43"/>
  <c r="K117" i="43"/>
  <c r="P117" i="43"/>
  <c r="Y117" i="43"/>
  <c r="Z117" i="43"/>
  <c r="K101" i="43"/>
  <c r="P101" i="43"/>
  <c r="Z101" i="43"/>
  <c r="Y101" i="43"/>
  <c r="Y61" i="43"/>
  <c r="P61" i="43"/>
  <c r="K61" i="43"/>
  <c r="Z61" i="43"/>
  <c r="Y17" i="43"/>
  <c r="K17" i="43"/>
  <c r="Z17" i="43"/>
  <c r="P17" i="43"/>
  <c r="M160" i="43"/>
  <c r="AA160" i="43"/>
  <c r="R160" i="43"/>
  <c r="M157" i="43"/>
  <c r="AA157" i="43"/>
  <c r="R157" i="43"/>
  <c r="AB157" i="43" s="1"/>
  <c r="O99" i="43"/>
  <c r="U99" i="43"/>
  <c r="M49" i="43"/>
  <c r="AA49" i="43"/>
  <c r="R49" i="43"/>
  <c r="AB49" i="43" s="1"/>
  <c r="O171" i="43"/>
  <c r="U171" i="43"/>
  <c r="K183" i="43"/>
  <c r="Y183" i="43"/>
  <c r="Z183" i="43"/>
  <c r="P183" i="43"/>
  <c r="Y53" i="43"/>
  <c r="K53" i="43"/>
  <c r="P53" i="43"/>
  <c r="Z53" i="43"/>
  <c r="AA191" i="43"/>
  <c r="M191" i="43"/>
  <c r="R191" i="43"/>
  <c r="AB191" i="43" s="1"/>
  <c r="U202" i="43"/>
  <c r="O202" i="43"/>
  <c r="L139" i="43"/>
  <c r="O74" i="43"/>
  <c r="U74" i="43"/>
  <c r="U57" i="43"/>
  <c r="O57" i="43"/>
  <c r="Z173" i="43"/>
  <c r="P173" i="43"/>
  <c r="Y173" i="43"/>
  <c r="K173" i="43"/>
  <c r="K35" i="43"/>
  <c r="Z35" i="43"/>
  <c r="Y35" i="43"/>
  <c r="P35" i="43"/>
  <c r="O166" i="43"/>
  <c r="U166" i="43"/>
  <c r="AA144" i="43"/>
  <c r="M144" i="43"/>
  <c r="R144" i="43"/>
  <c r="AB144" i="43" s="1"/>
  <c r="AA126" i="43"/>
  <c r="M126" i="43"/>
  <c r="R126" i="43"/>
  <c r="AB126" i="43" s="1"/>
  <c r="AA85" i="43"/>
  <c r="M85" i="43"/>
  <c r="R85" i="43"/>
  <c r="O66" i="43"/>
  <c r="U66" i="43"/>
  <c r="Z22" i="43"/>
  <c r="P22" i="43"/>
  <c r="Y22" i="43"/>
  <c r="K22" i="43"/>
  <c r="K75" i="43"/>
  <c r="Z75" i="43"/>
  <c r="Y75" i="43"/>
  <c r="P75" i="43"/>
  <c r="K54" i="43"/>
  <c r="Y54" i="43"/>
  <c r="Z54" i="43"/>
  <c r="P54" i="43"/>
  <c r="L183" i="43"/>
  <c r="U167" i="43"/>
  <c r="O167" i="43"/>
  <c r="O94" i="43"/>
  <c r="U94" i="43"/>
  <c r="Y25" i="43"/>
  <c r="K25" i="43"/>
  <c r="Z25" i="43"/>
  <c r="P25" i="43"/>
  <c r="U54" i="43"/>
  <c r="O54" i="43"/>
  <c r="Q49" i="43"/>
  <c r="V49" i="43"/>
  <c r="V98" i="43"/>
  <c r="Q98" i="43"/>
  <c r="V129" i="43"/>
  <c r="Q129" i="43"/>
  <c r="Y146" i="43"/>
  <c r="K146" i="43"/>
  <c r="Z146" i="43"/>
  <c r="P146" i="43"/>
  <c r="Y44" i="43"/>
  <c r="K44" i="43"/>
  <c r="Z44" i="43"/>
  <c r="P44" i="43"/>
  <c r="K31" i="43"/>
  <c r="Y31" i="43"/>
  <c r="P31" i="43"/>
  <c r="AB31" i="43" s="1"/>
  <c r="Z31" i="43"/>
  <c r="O154" i="43"/>
  <c r="U154" i="43"/>
  <c r="O143" i="43"/>
  <c r="U143" i="43"/>
  <c r="O112" i="43"/>
  <c r="U112" i="43"/>
  <c r="U107" i="43"/>
  <c r="O107" i="43"/>
  <c r="U60" i="43"/>
  <c r="O60" i="43"/>
  <c r="L56" i="43"/>
  <c r="L179" i="43"/>
  <c r="U29" i="43"/>
  <c r="O29" i="43"/>
  <c r="K200" i="43"/>
  <c r="Y200" i="43"/>
  <c r="P200" i="43"/>
  <c r="Z200" i="43"/>
  <c r="O203" i="43"/>
  <c r="U203" i="43"/>
  <c r="L200" i="43"/>
  <c r="O165" i="43"/>
  <c r="U165" i="43"/>
  <c r="K114" i="43"/>
  <c r="Y114" i="43"/>
  <c r="Z114" i="43"/>
  <c r="P114" i="43"/>
  <c r="U101" i="43"/>
  <c r="O101" i="43"/>
  <c r="O44" i="43"/>
  <c r="U44" i="43"/>
  <c r="L40" i="43"/>
  <c r="L19" i="43"/>
  <c r="V132" i="43"/>
  <c r="Q132" i="43"/>
  <c r="O207" i="43"/>
  <c r="U207" i="43"/>
  <c r="L177" i="43"/>
  <c r="L194" i="43"/>
  <c r="U111" i="43"/>
  <c r="O111" i="43"/>
  <c r="O87" i="43"/>
  <c r="U87" i="43"/>
  <c r="U53" i="43"/>
  <c r="O53" i="43"/>
  <c r="L16" i="43"/>
  <c r="L123" i="43"/>
  <c r="O52" i="43"/>
  <c r="U52" i="43"/>
  <c r="Q191" i="43"/>
  <c r="V191" i="43"/>
  <c r="V178" i="43"/>
  <c r="Q178" i="43"/>
  <c r="Q126" i="43"/>
  <c r="V126" i="43"/>
  <c r="Q45" i="43"/>
  <c r="V45" i="43"/>
  <c r="V48" i="43"/>
  <c r="Q48" i="43"/>
  <c r="Q84" i="43"/>
  <c r="V84" i="43"/>
  <c r="V77" i="43"/>
  <c r="Q77" i="43"/>
  <c r="Q199" i="43"/>
  <c r="V199" i="43"/>
  <c r="V206" i="43"/>
  <c r="Q206" i="43"/>
  <c r="Q187" i="43"/>
  <c r="V187" i="43"/>
  <c r="Q147" i="43"/>
  <c r="V147" i="43"/>
  <c r="Q70" i="43"/>
  <c r="V70" i="43"/>
  <c r="Y152" i="43"/>
  <c r="K152" i="43"/>
  <c r="Z152" i="43"/>
  <c r="P152" i="43"/>
  <c r="AA102" i="43"/>
  <c r="M102" i="43"/>
  <c r="R102" i="43"/>
  <c r="M198" i="43"/>
  <c r="AA198" i="43"/>
  <c r="R198" i="43"/>
  <c r="AB198" i="43" s="1"/>
  <c r="AA117" i="43"/>
  <c r="R117" i="43"/>
  <c r="M117" i="43"/>
  <c r="M33" i="43"/>
  <c r="AA33" i="43"/>
  <c r="R33" i="43"/>
  <c r="M38" i="43"/>
  <c r="AA38" i="43"/>
  <c r="R38" i="43"/>
  <c r="V109" i="43"/>
  <c r="Q109" i="43"/>
  <c r="O39" i="43"/>
  <c r="U39" i="43"/>
  <c r="L174" i="43"/>
  <c r="O30" i="43"/>
  <c r="U30" i="43"/>
  <c r="M73" i="43"/>
  <c r="AA73" i="43"/>
  <c r="R73" i="43"/>
  <c r="V155" i="43"/>
  <c r="Q155" i="43"/>
  <c r="V21" i="43"/>
  <c r="Q21" i="43"/>
  <c r="K142" i="43"/>
  <c r="Z142" i="43"/>
  <c r="Y142" i="43"/>
  <c r="P142" i="43"/>
  <c r="O180" i="43"/>
  <c r="U180" i="43"/>
  <c r="AB11" i="43"/>
  <c r="O11" i="43"/>
  <c r="U11" i="43"/>
  <c r="O181" i="43"/>
  <c r="U181" i="43"/>
  <c r="U134" i="43"/>
  <c r="O134" i="43"/>
  <c r="AA128" i="43"/>
  <c r="M128" i="43"/>
  <c r="R128" i="43"/>
  <c r="AB128" i="43" s="1"/>
  <c r="K116" i="43"/>
  <c r="P116" i="43"/>
  <c r="AB116" i="43" s="1"/>
  <c r="Z116" i="43"/>
  <c r="Y116" i="43"/>
  <c r="M83" i="43"/>
  <c r="AA83" i="43"/>
  <c r="R83" i="43"/>
  <c r="M44" i="43"/>
  <c r="AA44" i="43"/>
  <c r="R44" i="43"/>
  <c r="U32" i="43"/>
  <c r="O32" i="43"/>
  <c r="M211" i="43"/>
  <c r="AA211" i="43"/>
  <c r="R211" i="43"/>
  <c r="Y115" i="43"/>
  <c r="K115" i="43"/>
  <c r="Z115" i="43"/>
  <c r="P115" i="43"/>
  <c r="AB115" i="43" s="1"/>
  <c r="U157" i="43"/>
  <c r="O157" i="43"/>
  <c r="U147" i="43"/>
  <c r="O147" i="43"/>
  <c r="AA108" i="43"/>
  <c r="R108" i="43"/>
  <c r="AB108" i="43" s="1"/>
  <c r="M108" i="43"/>
  <c r="O17" i="43"/>
  <c r="U17" i="43"/>
  <c r="O77" i="43"/>
  <c r="U77" i="43"/>
  <c r="K159" i="43"/>
  <c r="Y159" i="43"/>
  <c r="P159" i="43"/>
  <c r="AB159" i="43" s="1"/>
  <c r="Z159" i="43"/>
  <c r="Y106" i="43"/>
  <c r="K106" i="43"/>
  <c r="P106" i="43"/>
  <c r="AB106" i="43" s="1"/>
  <c r="Z106" i="43"/>
  <c r="AA202" i="43"/>
  <c r="M202" i="43"/>
  <c r="R202" i="43"/>
  <c r="AB155" i="43"/>
  <c r="U155" i="43"/>
  <c r="O155" i="43"/>
  <c r="U150" i="43"/>
  <c r="O150" i="43"/>
  <c r="O93" i="43"/>
  <c r="U93" i="43"/>
  <c r="AA100" i="43"/>
  <c r="M100" i="43"/>
  <c r="R100" i="43"/>
  <c r="M57" i="43"/>
  <c r="AA57" i="43"/>
  <c r="R57" i="43"/>
  <c r="AB57" i="43" s="1"/>
  <c r="Y20" i="43"/>
  <c r="K20" i="43"/>
  <c r="Z20" i="43"/>
  <c r="P20" i="43"/>
  <c r="L208" i="43"/>
  <c r="O81" i="43"/>
  <c r="U81" i="43"/>
  <c r="K145" i="43"/>
  <c r="P145" i="43"/>
  <c r="Z145" i="43"/>
  <c r="Y145" i="43"/>
  <c r="Z112" i="43"/>
  <c r="Y112" i="43"/>
  <c r="K112" i="43"/>
  <c r="P112" i="43"/>
  <c r="O173" i="43"/>
  <c r="U173" i="43"/>
  <c r="Y188" i="43"/>
  <c r="K188" i="43"/>
  <c r="Z188" i="43"/>
  <c r="P188" i="43"/>
  <c r="U144" i="43"/>
  <c r="O144" i="43"/>
  <c r="O118" i="43"/>
  <c r="U118" i="43"/>
  <c r="M66" i="43"/>
  <c r="AA66" i="43"/>
  <c r="R66" i="43"/>
  <c r="AB66" i="43" s="1"/>
  <c r="O46" i="43"/>
  <c r="U46" i="43"/>
  <c r="U62" i="43"/>
  <c r="O62" i="43"/>
  <c r="U156" i="43"/>
  <c r="O156" i="43"/>
  <c r="O103" i="43"/>
  <c r="U103" i="43"/>
  <c r="K162" i="43"/>
  <c r="Y162" i="43"/>
  <c r="Z162" i="43"/>
  <c r="P162" i="43"/>
  <c r="Y111" i="43"/>
  <c r="K111" i="43"/>
  <c r="Z111" i="43"/>
  <c r="P111" i="43"/>
  <c r="M197" i="43"/>
  <c r="AA197" i="43"/>
  <c r="R197" i="43"/>
  <c r="AB197" i="43" s="1"/>
  <c r="O184" i="43"/>
  <c r="U184" i="43"/>
  <c r="O120" i="43"/>
  <c r="U120" i="43"/>
  <c r="AA75" i="43"/>
  <c r="R75" i="43"/>
  <c r="M75" i="43"/>
  <c r="O25" i="43"/>
  <c r="U25" i="43"/>
  <c r="O146" i="43"/>
  <c r="AB146" i="43"/>
  <c r="U146" i="43"/>
  <c r="K73" i="43"/>
  <c r="Y73" i="43"/>
  <c r="P73" i="43"/>
  <c r="Z73" i="43"/>
  <c r="AA154" i="43"/>
  <c r="M154" i="43"/>
  <c r="R154" i="43"/>
  <c r="P125" i="43"/>
  <c r="K125" i="43"/>
  <c r="Y125" i="43"/>
  <c r="Z125" i="43"/>
  <c r="L112" i="43"/>
  <c r="U127" i="43"/>
  <c r="AB127" i="43"/>
  <c r="O127" i="43"/>
  <c r="AA80" i="43"/>
  <c r="M80" i="43"/>
  <c r="R80" i="43"/>
  <c r="AB80" i="43" s="1"/>
  <c r="L90" i="43"/>
  <c r="Q209" i="43"/>
  <c r="V209" i="43"/>
  <c r="O179" i="43"/>
  <c r="U179" i="43"/>
  <c r="Y69" i="43"/>
  <c r="K69" i="43"/>
  <c r="P69" i="43"/>
  <c r="Z69" i="43"/>
  <c r="R196" i="43"/>
  <c r="AA196" i="43"/>
  <c r="M196" i="43"/>
  <c r="M165" i="43"/>
  <c r="AA165" i="43"/>
  <c r="R165" i="43"/>
  <c r="AB165" i="43" s="1"/>
  <c r="AA169" i="43"/>
  <c r="R169" i="43"/>
  <c r="AB169" i="43" s="1"/>
  <c r="M169" i="43"/>
  <c r="AA109" i="43"/>
  <c r="M109" i="43"/>
  <c r="R109" i="43"/>
  <c r="AB109" i="43" s="1"/>
  <c r="L101" i="43"/>
  <c r="O71" i="43"/>
  <c r="U71" i="43"/>
  <c r="O79" i="43"/>
  <c r="U79" i="43"/>
  <c r="U106" i="43"/>
  <c r="O106" i="43"/>
  <c r="M195" i="43"/>
  <c r="AA195" i="43"/>
  <c r="R195" i="43"/>
  <c r="L145" i="43"/>
  <c r="L124" i="43"/>
  <c r="M87" i="43"/>
  <c r="AA87" i="43"/>
  <c r="R87" i="43"/>
  <c r="AB87" i="43" s="1"/>
  <c r="O61" i="43"/>
  <c r="U61" i="43"/>
  <c r="L35" i="43"/>
  <c r="L23" i="43"/>
  <c r="O14" i="43"/>
  <c r="U14" i="43"/>
  <c r="AA13" i="43"/>
  <c r="M13" i="43"/>
  <c r="R13" i="43"/>
  <c r="U123" i="43"/>
  <c r="O123" i="43"/>
  <c r="Q118" i="43"/>
  <c r="V118" i="43"/>
  <c r="V76" i="43"/>
  <c r="Q76" i="43"/>
  <c r="V113" i="43"/>
  <c r="Q113" i="43"/>
  <c r="K34" i="43"/>
  <c r="Z34" i="43"/>
  <c r="Y34" i="43"/>
  <c r="P34" i="43"/>
  <c r="AB34" i="43" s="1"/>
  <c r="AA28" i="43"/>
  <c r="M28" i="43"/>
  <c r="R28" i="43"/>
  <c r="M182" i="43"/>
  <c r="AA182" i="43"/>
  <c r="R182" i="43"/>
  <c r="M209" i="43"/>
  <c r="AA209" i="43"/>
  <c r="R209" i="43"/>
  <c r="AB209" i="43" s="1"/>
  <c r="K59" i="43"/>
  <c r="Y59" i="43"/>
  <c r="Z59" i="43"/>
  <c r="P59" i="43"/>
  <c r="M91" i="43"/>
  <c r="AA91" i="43"/>
  <c r="R91" i="43"/>
  <c r="AB91" i="43" s="1"/>
  <c r="U45" i="43"/>
  <c r="O45" i="43"/>
  <c r="AA47" i="43"/>
  <c r="M47" i="43"/>
  <c r="R47" i="43"/>
  <c r="M43" i="43"/>
  <c r="AA43" i="43"/>
  <c r="R43" i="43"/>
  <c r="O12" i="43"/>
  <c r="U12" i="43"/>
  <c r="V100" i="43"/>
  <c r="Q100" i="43"/>
  <c r="Q103" i="43"/>
  <c r="V103" i="43"/>
  <c r="Q72" i="43"/>
  <c r="V72" i="43"/>
  <c r="AA171" i="43"/>
  <c r="M171" i="43"/>
  <c r="R171" i="43"/>
  <c r="O92" i="43"/>
  <c r="U92" i="43"/>
  <c r="K38" i="43"/>
  <c r="Y38" i="43"/>
  <c r="P38" i="43"/>
  <c r="Z38" i="43"/>
  <c r="U178" i="43"/>
  <c r="O178" i="43"/>
  <c r="M54" i="43"/>
  <c r="AA54" i="43"/>
  <c r="R54" i="43"/>
  <c r="M29" i="43"/>
  <c r="AA29" i="43"/>
  <c r="R29" i="43"/>
  <c r="AA207" i="43"/>
  <c r="M207" i="43"/>
  <c r="R207" i="43"/>
  <c r="AB207" i="43" s="1"/>
  <c r="Y133" i="43"/>
  <c r="P133" i="43"/>
  <c r="K133" i="43"/>
  <c r="Z133" i="43"/>
  <c r="AA199" i="43"/>
  <c r="M199" i="43"/>
  <c r="R199" i="43"/>
  <c r="AB199" i="43" s="1"/>
  <c r="M99" i="43"/>
  <c r="AA99" i="43"/>
  <c r="R99" i="43"/>
  <c r="O78" i="43"/>
  <c r="U78" i="43"/>
  <c r="O49" i="43"/>
  <c r="U49" i="43"/>
  <c r="Y105" i="43"/>
  <c r="P105" i="43"/>
  <c r="K105" i="43"/>
  <c r="Z105" i="43"/>
  <c r="K134" i="43"/>
  <c r="Y134" i="43"/>
  <c r="P134" i="43"/>
  <c r="Z134" i="43"/>
  <c r="Y171" i="43"/>
  <c r="K171" i="43"/>
  <c r="P171" i="43"/>
  <c r="Z171" i="43"/>
  <c r="O199" i="43"/>
  <c r="U199" i="43"/>
  <c r="O160" i="43"/>
  <c r="U160" i="43"/>
  <c r="AB160" i="43"/>
  <c r="M172" i="43"/>
  <c r="AA172" i="43"/>
  <c r="R172" i="43"/>
  <c r="U98" i="43"/>
  <c r="O98" i="43"/>
  <c r="AB98" i="43"/>
  <c r="AA50" i="43"/>
  <c r="R50" i="43"/>
  <c r="AB50" i="43" s="1"/>
  <c r="M50" i="43"/>
  <c r="M21" i="43"/>
  <c r="AA21" i="43"/>
  <c r="R21" i="43"/>
  <c r="AA77" i="43"/>
  <c r="M77" i="43"/>
  <c r="R77" i="43"/>
  <c r="AB77" i="43" s="1"/>
  <c r="K37" i="43"/>
  <c r="Y37" i="43"/>
  <c r="P37" i="43"/>
  <c r="AB37" i="43" s="1"/>
  <c r="Z37" i="43"/>
  <c r="K71" i="43"/>
  <c r="Y71" i="43"/>
  <c r="Z71" i="43"/>
  <c r="P71" i="43"/>
  <c r="AB71" i="43" s="1"/>
  <c r="Y193" i="43"/>
  <c r="P193" i="43"/>
  <c r="AB193" i="43" s="1"/>
  <c r="K193" i="43"/>
  <c r="Z193" i="43"/>
  <c r="M122" i="43"/>
  <c r="AA122" i="43"/>
  <c r="R122" i="43"/>
  <c r="AB122" i="43" s="1"/>
  <c r="Y41" i="43"/>
  <c r="K41" i="43"/>
  <c r="Z41" i="43"/>
  <c r="P41" i="43"/>
  <c r="O20" i="43"/>
  <c r="U20" i="43"/>
  <c r="U48" i="43"/>
  <c r="O48" i="43"/>
  <c r="K167" i="43"/>
  <c r="Y167" i="43"/>
  <c r="P167" i="43"/>
  <c r="Z167" i="43"/>
  <c r="K43" i="43"/>
  <c r="Z43" i="43"/>
  <c r="Y43" i="43"/>
  <c r="P43" i="43"/>
  <c r="M205" i="43"/>
  <c r="AA205" i="43"/>
  <c r="R205" i="43"/>
  <c r="O188" i="43"/>
  <c r="U188" i="43"/>
  <c r="K149" i="43"/>
  <c r="Y149" i="43"/>
  <c r="P149" i="43"/>
  <c r="AB149" i="43" s="1"/>
  <c r="Z149" i="43"/>
  <c r="L137" i="43"/>
  <c r="AA118" i="43"/>
  <c r="M118" i="43"/>
  <c r="R118" i="43"/>
  <c r="AB118" i="43" s="1"/>
  <c r="M76" i="43"/>
  <c r="AA76" i="43"/>
  <c r="R76" i="43"/>
  <c r="V30" i="43"/>
  <c r="Q30" i="43"/>
  <c r="V24" i="43"/>
  <c r="Q24" i="43"/>
  <c r="Q87" i="43"/>
  <c r="V87" i="43"/>
  <c r="M156" i="43"/>
  <c r="AA156" i="43"/>
  <c r="R156" i="43"/>
  <c r="K67" i="43"/>
  <c r="Z67" i="43"/>
  <c r="Y67" i="43"/>
  <c r="P67" i="43"/>
  <c r="K184" i="43"/>
  <c r="Y184" i="43"/>
  <c r="Z184" i="43"/>
  <c r="P184" i="43"/>
  <c r="AB184" i="43" s="1"/>
  <c r="U183" i="43"/>
  <c r="O183" i="43"/>
  <c r="O151" i="43"/>
  <c r="U151" i="43"/>
  <c r="R120" i="43"/>
  <c r="AB120" i="43" s="1"/>
  <c r="AA120" i="43"/>
  <c r="M120" i="43"/>
  <c r="U116" i="43"/>
  <c r="O116" i="43"/>
  <c r="L88" i="43"/>
  <c r="U95" i="43"/>
  <c r="O95" i="43"/>
  <c r="L25" i="43"/>
  <c r="Y12" i="43"/>
  <c r="Z12" i="43"/>
  <c r="K12" i="43"/>
  <c r="P12" i="43"/>
  <c r="AB12" i="43" s="1"/>
  <c r="Y186" i="43"/>
  <c r="K186" i="43"/>
  <c r="P186" i="43"/>
  <c r="Z186" i="43"/>
  <c r="O193" i="43"/>
  <c r="U193" i="43"/>
  <c r="L125" i="43"/>
  <c r="O80" i="43"/>
  <c r="U80" i="43"/>
  <c r="L67" i="43"/>
  <c r="L59" i="43"/>
  <c r="Z140" i="43"/>
  <c r="Y140" i="43"/>
  <c r="K140" i="43"/>
  <c r="P140" i="43"/>
  <c r="O109" i="43"/>
  <c r="U109" i="43"/>
  <c r="U142" i="43"/>
  <c r="O142" i="43"/>
  <c r="L114" i="43"/>
  <c r="L69" i="43"/>
  <c r="U82" i="43"/>
  <c r="O82" i="43"/>
  <c r="L32" i="43"/>
  <c r="U19" i="43"/>
  <c r="O19" i="43"/>
  <c r="L170" i="43"/>
  <c r="L138" i="43"/>
  <c r="U124" i="43"/>
  <c r="O124" i="43"/>
  <c r="L63" i="43"/>
  <c r="K13" i="43"/>
  <c r="Z13" i="43"/>
  <c r="Y13" i="43"/>
  <c r="P13" i="43"/>
  <c r="V68" i="43"/>
  <c r="Q68" i="43"/>
  <c r="O211" i="43"/>
  <c r="U211" i="43"/>
  <c r="AB182" i="43" l="1"/>
  <c r="AB211" i="43"/>
  <c r="AB44" i="43"/>
  <c r="AB61" i="43"/>
  <c r="AB13" i="43"/>
  <c r="AC13" i="43" s="1"/>
  <c r="AD13" i="43" s="1"/>
  <c r="AB161" i="43"/>
  <c r="AB111" i="43"/>
  <c r="AB41" i="43"/>
  <c r="AE41" i="43" s="1"/>
  <c r="AB43" i="43"/>
  <c r="AE43" i="43" s="1"/>
  <c r="AB171" i="43"/>
  <c r="AE171" i="43" s="1"/>
  <c r="AB188" i="43"/>
  <c r="AE188" i="43" s="1"/>
  <c r="AB134" i="43"/>
  <c r="AE134" i="43" s="1"/>
  <c r="AB73" i="43"/>
  <c r="AC73" i="43" s="1"/>
  <c r="AD73" i="43" s="1"/>
  <c r="AB204" i="43"/>
  <c r="AB83" i="43"/>
  <c r="AB150" i="43"/>
  <c r="AC150" i="43" s="1"/>
  <c r="AD150" i="43" s="1"/>
  <c r="AB117" i="43"/>
  <c r="AE117" i="43" s="1"/>
  <c r="AE180" i="43"/>
  <c r="AC180" i="43"/>
  <c r="AD180" i="43" s="1"/>
  <c r="AE184" i="43"/>
  <c r="AC184" i="43"/>
  <c r="AD184" i="43" s="1"/>
  <c r="AE66" i="43"/>
  <c r="AC66" i="43"/>
  <c r="AD66" i="43" s="1"/>
  <c r="AE84" i="43"/>
  <c r="AC84" i="43"/>
  <c r="AD84" i="43" s="1"/>
  <c r="AE129" i="43"/>
  <c r="AC129" i="43"/>
  <c r="AD129" i="43" s="1"/>
  <c r="AC79" i="43"/>
  <c r="AD79" i="43" s="1"/>
  <c r="AE79" i="43"/>
  <c r="AE50" i="43"/>
  <c r="AC50" i="43"/>
  <c r="AD50" i="43" s="1"/>
  <c r="AE198" i="43"/>
  <c r="AC198" i="43"/>
  <c r="AD198" i="43" s="1"/>
  <c r="AE206" i="43"/>
  <c r="AC206" i="43"/>
  <c r="AD206" i="43" s="1"/>
  <c r="AE31" i="43"/>
  <c r="AC31" i="43"/>
  <c r="AD31" i="43" s="1"/>
  <c r="AC157" i="43"/>
  <c r="AD157" i="43" s="1"/>
  <c r="AE157" i="43"/>
  <c r="AE204" i="43"/>
  <c r="AC204" i="43"/>
  <c r="AD204" i="43" s="1"/>
  <c r="AC68" i="43"/>
  <c r="AD68" i="43" s="1"/>
  <c r="AE68" i="43"/>
  <c r="AE136" i="43"/>
  <c r="AC136" i="43"/>
  <c r="AD136" i="43" s="1"/>
  <c r="AC169" i="43"/>
  <c r="AD169" i="43" s="1"/>
  <c r="AE169" i="43"/>
  <c r="AC197" i="43"/>
  <c r="AD197" i="43" s="1"/>
  <c r="AE197" i="43"/>
  <c r="AC210" i="43"/>
  <c r="AD210" i="43" s="1"/>
  <c r="AE210" i="43"/>
  <c r="AC65" i="43"/>
  <c r="AD65" i="43" s="1"/>
  <c r="AE65" i="43"/>
  <c r="AE78" i="43"/>
  <c r="AC78" i="43"/>
  <c r="AD78" i="43" s="1"/>
  <c r="AE118" i="43"/>
  <c r="AC118" i="43"/>
  <c r="AD118" i="43" s="1"/>
  <c r="AC159" i="43"/>
  <c r="AD159" i="43" s="1"/>
  <c r="AE159" i="43"/>
  <c r="AC115" i="43"/>
  <c r="AD115" i="43" s="1"/>
  <c r="AE115" i="43"/>
  <c r="AC60" i="43"/>
  <c r="AD60" i="43" s="1"/>
  <c r="AE60" i="43"/>
  <c r="AC83" i="43"/>
  <c r="AD83" i="43" s="1"/>
  <c r="AE83" i="43"/>
  <c r="AC18" i="43"/>
  <c r="AD18" i="43" s="1"/>
  <c r="AE18" i="43"/>
  <c r="AE207" i="43"/>
  <c r="AC207" i="43"/>
  <c r="AD207" i="43" s="1"/>
  <c r="AC111" i="43"/>
  <c r="AD111" i="43" s="1"/>
  <c r="AE111" i="43"/>
  <c r="AE44" i="43"/>
  <c r="AC44" i="43"/>
  <c r="AD44" i="43" s="1"/>
  <c r="AC126" i="43"/>
  <c r="AD126" i="43" s="1"/>
  <c r="AE126" i="43"/>
  <c r="AE49" i="43"/>
  <c r="AC49" i="43"/>
  <c r="AD49" i="43" s="1"/>
  <c r="AE191" i="43"/>
  <c r="AC191" i="43"/>
  <c r="AD191" i="43" s="1"/>
  <c r="AC37" i="43"/>
  <c r="AD37" i="43" s="1"/>
  <c r="AE37" i="43"/>
  <c r="AE87" i="43"/>
  <c r="AC87" i="43"/>
  <c r="AD87" i="43" s="1"/>
  <c r="V186" i="43"/>
  <c r="Q186" i="43"/>
  <c r="W156" i="43"/>
  <c r="S156" i="43"/>
  <c r="AC127" i="43"/>
  <c r="AD127" i="43" s="1"/>
  <c r="AE127" i="43"/>
  <c r="V142" i="43"/>
  <c r="Q142" i="43"/>
  <c r="AE189" i="43"/>
  <c r="AC189" i="43"/>
  <c r="AD189" i="43" s="1"/>
  <c r="W36" i="43"/>
  <c r="S36" i="43"/>
  <c r="V140" i="43"/>
  <c r="Q140" i="43"/>
  <c r="V105" i="43"/>
  <c r="Q105" i="43"/>
  <c r="W54" i="43"/>
  <c r="S54" i="43"/>
  <c r="AE71" i="43"/>
  <c r="AC71" i="43"/>
  <c r="AD71" i="43" s="1"/>
  <c r="AE103" i="43"/>
  <c r="AC103" i="43"/>
  <c r="AD103" i="43" s="1"/>
  <c r="V35" i="43"/>
  <c r="Q35" i="43"/>
  <c r="AE161" i="43"/>
  <c r="AC161" i="43"/>
  <c r="AD161" i="43" s="1"/>
  <c r="AA131" i="43"/>
  <c r="M131" i="43"/>
  <c r="R131" i="43"/>
  <c r="Q163" i="43"/>
  <c r="V163" i="43"/>
  <c r="M32" i="43"/>
  <c r="AA32" i="43"/>
  <c r="R32" i="43"/>
  <c r="AA59" i="43"/>
  <c r="M59" i="43"/>
  <c r="R59" i="43"/>
  <c r="AB59" i="43" s="1"/>
  <c r="AC116" i="43"/>
  <c r="AD116" i="43" s="1"/>
  <c r="AE116" i="43"/>
  <c r="W21" i="43"/>
  <c r="S21" i="43"/>
  <c r="AC178" i="43"/>
  <c r="AD178" i="43" s="1"/>
  <c r="AE178" i="43"/>
  <c r="AC92" i="43"/>
  <c r="AD92" i="43" s="1"/>
  <c r="AE92" i="43"/>
  <c r="S47" i="43"/>
  <c r="W47" i="43"/>
  <c r="W182" i="43"/>
  <c r="S182" i="43"/>
  <c r="W109" i="43"/>
  <c r="S109" i="43"/>
  <c r="V125" i="43"/>
  <c r="Q125" i="43"/>
  <c r="M174" i="43"/>
  <c r="AA174" i="43"/>
  <c r="R174" i="43"/>
  <c r="AB174" i="43" s="1"/>
  <c r="AA177" i="43"/>
  <c r="R177" i="43"/>
  <c r="M177" i="43"/>
  <c r="M179" i="43"/>
  <c r="AA179" i="43"/>
  <c r="R179" i="43"/>
  <c r="M183" i="43"/>
  <c r="AA183" i="43"/>
  <c r="R183" i="43"/>
  <c r="W85" i="43"/>
  <c r="S85" i="43"/>
  <c r="Q17" i="43"/>
  <c r="V17" i="43"/>
  <c r="AB85" i="43"/>
  <c r="M86" i="43"/>
  <c r="AA86" i="43"/>
  <c r="R86" i="43"/>
  <c r="AB86" i="43" s="1"/>
  <c r="AB105" i="43"/>
  <c r="M95" i="43"/>
  <c r="AA95" i="43"/>
  <c r="R95" i="43"/>
  <c r="AE113" i="43"/>
  <c r="AC113" i="43"/>
  <c r="AD113" i="43" s="1"/>
  <c r="V90" i="43"/>
  <c r="Q90" i="43"/>
  <c r="V40" i="43"/>
  <c r="Q40" i="43"/>
  <c r="W133" i="43"/>
  <c r="S133" i="43"/>
  <c r="S187" i="43"/>
  <c r="W187" i="43"/>
  <c r="AB140" i="43"/>
  <c r="AA121" i="43"/>
  <c r="M121" i="43"/>
  <c r="R121" i="43"/>
  <c r="V170" i="43"/>
  <c r="Q170" i="43"/>
  <c r="Q86" i="43"/>
  <c r="V86" i="43"/>
  <c r="W148" i="43"/>
  <c r="S148" i="43"/>
  <c r="AC153" i="43"/>
  <c r="AD153" i="43" s="1"/>
  <c r="AE153" i="43"/>
  <c r="Q164" i="43"/>
  <c r="V164" i="43"/>
  <c r="Q141" i="43"/>
  <c r="V141" i="43"/>
  <c r="W94" i="43"/>
  <c r="S94" i="43"/>
  <c r="W146" i="43"/>
  <c r="S146" i="43"/>
  <c r="S45" i="43"/>
  <c r="W45" i="43"/>
  <c r="S24" i="43"/>
  <c r="W24" i="43"/>
  <c r="Q16" i="43"/>
  <c r="V16" i="43"/>
  <c r="S81" i="43"/>
  <c r="W81" i="43"/>
  <c r="W72" i="43"/>
  <c r="S72" i="43"/>
  <c r="V192" i="43"/>
  <c r="Q192" i="43"/>
  <c r="S134" i="43"/>
  <c r="W134" i="43"/>
  <c r="S53" i="43"/>
  <c r="W53" i="43"/>
  <c r="W176" i="43"/>
  <c r="S176" i="43"/>
  <c r="AC82" i="43"/>
  <c r="AD82" i="43" s="1"/>
  <c r="AE82" i="43"/>
  <c r="AA67" i="43"/>
  <c r="R67" i="43"/>
  <c r="M67" i="43"/>
  <c r="M25" i="43"/>
  <c r="AA25" i="43"/>
  <c r="R25" i="43"/>
  <c r="M137" i="43"/>
  <c r="AA137" i="43"/>
  <c r="R137" i="43"/>
  <c r="AB137" i="43" s="1"/>
  <c r="S205" i="43"/>
  <c r="W205" i="43"/>
  <c r="V167" i="43"/>
  <c r="Q167" i="43"/>
  <c r="W172" i="43"/>
  <c r="S172" i="43"/>
  <c r="S29" i="43"/>
  <c r="W29" i="43"/>
  <c r="W171" i="43"/>
  <c r="S171" i="43"/>
  <c r="Q59" i="43"/>
  <c r="V59" i="43"/>
  <c r="AA23" i="43"/>
  <c r="M23" i="43"/>
  <c r="R23" i="43"/>
  <c r="M124" i="43"/>
  <c r="AA124" i="43"/>
  <c r="R124" i="43"/>
  <c r="W154" i="43"/>
  <c r="S154" i="43"/>
  <c r="AE146" i="43"/>
  <c r="AC146" i="43"/>
  <c r="AD146" i="43" s="1"/>
  <c r="M208" i="43"/>
  <c r="AA208" i="43"/>
  <c r="R208" i="43"/>
  <c r="S100" i="43"/>
  <c r="W100" i="43"/>
  <c r="Q106" i="43"/>
  <c r="V106" i="43"/>
  <c r="W44" i="43"/>
  <c r="S44" i="43"/>
  <c r="V116" i="43"/>
  <c r="Q116" i="43"/>
  <c r="AE181" i="43"/>
  <c r="AC181" i="43"/>
  <c r="AD181" i="43" s="1"/>
  <c r="AE39" i="43"/>
  <c r="AC39" i="43"/>
  <c r="AD39" i="43" s="1"/>
  <c r="W33" i="43"/>
  <c r="S33" i="43"/>
  <c r="AA56" i="43"/>
  <c r="M56" i="43"/>
  <c r="R56" i="43"/>
  <c r="AB56" i="43" s="1"/>
  <c r="Q146" i="43"/>
  <c r="V146" i="43"/>
  <c r="V54" i="43"/>
  <c r="Q54" i="43"/>
  <c r="AE166" i="43"/>
  <c r="AC166" i="43"/>
  <c r="AD166" i="43" s="1"/>
  <c r="Q15" i="43"/>
  <c r="V15" i="43"/>
  <c r="S70" i="43"/>
  <c r="W70" i="43"/>
  <c r="AB47" i="43"/>
  <c r="W173" i="43"/>
  <c r="S173" i="43"/>
  <c r="V139" i="43"/>
  <c r="Q139" i="43"/>
  <c r="V181" i="43"/>
  <c r="Q181" i="43"/>
  <c r="Q185" i="43"/>
  <c r="V185" i="43"/>
  <c r="S92" i="43"/>
  <c r="W92" i="43"/>
  <c r="AE135" i="43"/>
  <c r="AC135" i="43"/>
  <c r="AD135" i="43" s="1"/>
  <c r="AB33" i="43"/>
  <c r="W178" i="43"/>
  <c r="S178" i="43"/>
  <c r="W136" i="43"/>
  <c r="S136" i="43"/>
  <c r="AC96" i="43"/>
  <c r="AD96" i="43" s="1"/>
  <c r="AE96" i="43"/>
  <c r="AE130" i="43"/>
  <c r="AC130" i="43"/>
  <c r="AD130" i="43" s="1"/>
  <c r="W181" i="43"/>
  <c r="S181" i="43"/>
  <c r="Q207" i="43"/>
  <c r="V207" i="43"/>
  <c r="M151" i="43"/>
  <c r="R151" i="43"/>
  <c r="AA151" i="43"/>
  <c r="Q123" i="43"/>
  <c r="V123" i="43"/>
  <c r="S149" i="43"/>
  <c r="W149" i="43"/>
  <c r="V58" i="43"/>
  <c r="Q58" i="43"/>
  <c r="Q137" i="43"/>
  <c r="V137" i="43"/>
  <c r="AA26" i="43"/>
  <c r="R26" i="43"/>
  <c r="M26" i="43"/>
  <c r="S175" i="43"/>
  <c r="W175" i="43"/>
  <c r="S167" i="43"/>
  <c r="W167" i="43"/>
  <c r="W61" i="43"/>
  <c r="S61" i="43"/>
  <c r="S111" i="43"/>
  <c r="W111" i="43"/>
  <c r="M145" i="43"/>
  <c r="AA145" i="43"/>
  <c r="R145" i="43"/>
  <c r="AB145" i="43" s="1"/>
  <c r="AE120" i="43"/>
  <c r="AC120" i="43"/>
  <c r="AD120" i="43" s="1"/>
  <c r="AC147" i="43"/>
  <c r="AD147" i="43" s="1"/>
  <c r="AE147" i="43"/>
  <c r="Q31" i="43"/>
  <c r="V31" i="43"/>
  <c r="Q173" i="43"/>
  <c r="V173" i="43"/>
  <c r="V101" i="43"/>
  <c r="Q101" i="43"/>
  <c r="M203" i="43"/>
  <c r="AA203" i="43"/>
  <c r="R203" i="43"/>
  <c r="W201" i="43"/>
  <c r="S201" i="43"/>
  <c r="AE149" i="43"/>
  <c r="AC149" i="43"/>
  <c r="AD149" i="43" s="1"/>
  <c r="V89" i="43"/>
  <c r="Q89" i="43"/>
  <c r="S180" i="43"/>
  <c r="W180" i="43"/>
  <c r="W14" i="43"/>
  <c r="S14" i="43"/>
  <c r="S48" i="43"/>
  <c r="W48" i="43"/>
  <c r="V52" i="43"/>
  <c r="Q52" i="43"/>
  <c r="Q138" i="43"/>
  <c r="V138" i="43"/>
  <c r="AC190" i="43"/>
  <c r="AD190" i="43" s="1"/>
  <c r="AE190" i="43"/>
  <c r="AC122" i="43"/>
  <c r="AD122" i="43" s="1"/>
  <c r="AE122" i="43"/>
  <c r="AE148" i="43"/>
  <c r="AC148" i="43"/>
  <c r="AD148" i="43" s="1"/>
  <c r="AE27" i="43"/>
  <c r="AC27" i="43"/>
  <c r="AD27" i="43" s="1"/>
  <c r="V208" i="43"/>
  <c r="Q208" i="43"/>
  <c r="AE34" i="43"/>
  <c r="AC34" i="43"/>
  <c r="AD34" i="43" s="1"/>
  <c r="W188" i="43"/>
  <c r="S188" i="43"/>
  <c r="W17" i="43"/>
  <c r="S17" i="43"/>
  <c r="S142" i="43"/>
  <c r="W142" i="43"/>
  <c r="S152" i="43"/>
  <c r="W152" i="43"/>
  <c r="S164" i="43"/>
  <c r="W164" i="43"/>
  <c r="Q13" i="43"/>
  <c r="V13" i="43"/>
  <c r="M138" i="43"/>
  <c r="R138" i="43"/>
  <c r="AB138" i="43" s="1"/>
  <c r="AA138" i="43"/>
  <c r="W120" i="43"/>
  <c r="S120" i="43"/>
  <c r="S76" i="43"/>
  <c r="W76" i="43"/>
  <c r="Q149" i="43"/>
  <c r="V149" i="43"/>
  <c r="Q193" i="43"/>
  <c r="V193" i="43"/>
  <c r="Q171" i="43"/>
  <c r="V171" i="43"/>
  <c r="V38" i="43"/>
  <c r="Q38" i="43"/>
  <c r="W28" i="43"/>
  <c r="S28" i="43"/>
  <c r="S13" i="43"/>
  <c r="W13" i="43"/>
  <c r="AE61" i="43"/>
  <c r="AC61" i="43"/>
  <c r="AD61" i="43" s="1"/>
  <c r="W195" i="43"/>
  <c r="S195" i="43"/>
  <c r="W196" i="43"/>
  <c r="S196" i="43"/>
  <c r="AE46" i="43"/>
  <c r="AC46" i="43"/>
  <c r="AD46" i="43" s="1"/>
  <c r="AB173" i="43"/>
  <c r="AB17" i="43"/>
  <c r="W211" i="43"/>
  <c r="S211" i="43"/>
  <c r="W128" i="43"/>
  <c r="S128" i="43"/>
  <c r="AE143" i="43"/>
  <c r="AC143" i="43"/>
  <c r="AD143" i="43" s="1"/>
  <c r="Q22" i="43"/>
  <c r="V22" i="43"/>
  <c r="S126" i="43"/>
  <c r="W126" i="43"/>
  <c r="S158" i="43"/>
  <c r="W158" i="43"/>
  <c r="AB100" i="43"/>
  <c r="AA52" i="43"/>
  <c r="M52" i="43"/>
  <c r="R52" i="43"/>
  <c r="V19" i="43"/>
  <c r="Q19" i="43"/>
  <c r="AC97" i="43"/>
  <c r="AD97" i="43" s="1"/>
  <c r="AE97" i="43"/>
  <c r="AE64" i="43"/>
  <c r="AC64" i="43"/>
  <c r="AD64" i="43" s="1"/>
  <c r="V104" i="43"/>
  <c r="Q104" i="43"/>
  <c r="Q83" i="43"/>
  <c r="V83" i="43"/>
  <c r="AA110" i="43"/>
  <c r="M110" i="43"/>
  <c r="R110" i="43"/>
  <c r="Q91" i="43"/>
  <c r="V91" i="43"/>
  <c r="AB21" i="43"/>
  <c r="Q102" i="43"/>
  <c r="V102" i="43"/>
  <c r="AB186" i="43"/>
  <c r="W127" i="43"/>
  <c r="S127" i="43"/>
  <c r="V121" i="43"/>
  <c r="Q121" i="43"/>
  <c r="AB38" i="43"/>
  <c r="S62" i="43"/>
  <c r="W62" i="43"/>
  <c r="AB104" i="43"/>
  <c r="W15" i="43"/>
  <c r="S15" i="43"/>
  <c r="W105" i="43"/>
  <c r="S105" i="43"/>
  <c r="W106" i="43"/>
  <c r="S106" i="43"/>
  <c r="W12" i="43"/>
  <c r="S12" i="43"/>
  <c r="S210" i="43"/>
  <c r="W210" i="43"/>
  <c r="Q110" i="43"/>
  <c r="V110" i="43"/>
  <c r="Q151" i="43"/>
  <c r="V151" i="43"/>
  <c r="Q179" i="43"/>
  <c r="V179" i="43"/>
  <c r="S113" i="43"/>
  <c r="W113" i="43"/>
  <c r="Q175" i="43"/>
  <c r="V175" i="43"/>
  <c r="Q204" i="43"/>
  <c r="V204" i="43"/>
  <c r="S37" i="43"/>
  <c r="W37" i="43"/>
  <c r="S190" i="43"/>
  <c r="W190" i="43"/>
  <c r="AE109" i="43"/>
  <c r="AC109" i="43"/>
  <c r="AD109" i="43" s="1"/>
  <c r="M35" i="43"/>
  <c r="AA35" i="43"/>
  <c r="R35" i="43"/>
  <c r="Q20" i="43"/>
  <c r="V20" i="43"/>
  <c r="S102" i="43"/>
  <c r="W102" i="43"/>
  <c r="V200" i="43"/>
  <c r="Q200" i="43"/>
  <c r="AE94" i="43"/>
  <c r="AC94" i="43"/>
  <c r="AD94" i="43" s="1"/>
  <c r="Q53" i="43"/>
  <c r="V53" i="43"/>
  <c r="W204" i="43"/>
  <c r="S204" i="43"/>
  <c r="V32" i="43"/>
  <c r="Q32" i="43"/>
  <c r="AC132" i="43"/>
  <c r="AD132" i="43" s="1"/>
  <c r="AE132" i="43"/>
  <c r="W78" i="43"/>
  <c r="S78" i="43"/>
  <c r="M69" i="43"/>
  <c r="AA69" i="43"/>
  <c r="R69" i="43"/>
  <c r="AE160" i="43"/>
  <c r="AC160" i="43"/>
  <c r="AD160" i="43" s="1"/>
  <c r="S99" i="43"/>
  <c r="W99" i="43"/>
  <c r="AC45" i="43"/>
  <c r="AD45" i="43" s="1"/>
  <c r="AE45" i="43"/>
  <c r="S169" i="43"/>
  <c r="W169" i="43"/>
  <c r="V145" i="43"/>
  <c r="Q145" i="43"/>
  <c r="W83" i="43"/>
  <c r="S83" i="43"/>
  <c r="AC57" i="43"/>
  <c r="AD57" i="43" s="1"/>
  <c r="AE57" i="43"/>
  <c r="AE209" i="43"/>
  <c r="AC209" i="43"/>
  <c r="AD209" i="43" s="1"/>
  <c r="W155" i="43"/>
  <c r="S155" i="43"/>
  <c r="S189" i="43"/>
  <c r="W189" i="43"/>
  <c r="S132" i="43"/>
  <c r="W132" i="43"/>
  <c r="V150" i="43"/>
  <c r="Q150" i="43"/>
  <c r="W206" i="43"/>
  <c r="S206" i="43"/>
  <c r="M114" i="43"/>
  <c r="AA114" i="43"/>
  <c r="R114" i="43"/>
  <c r="AB114" i="43" s="1"/>
  <c r="AA88" i="43"/>
  <c r="R88" i="43"/>
  <c r="AB88" i="43" s="1"/>
  <c r="M88" i="43"/>
  <c r="AB48" i="43"/>
  <c r="S77" i="43"/>
  <c r="W77" i="43"/>
  <c r="W43" i="43"/>
  <c r="S43" i="43"/>
  <c r="W209" i="43"/>
  <c r="S209" i="43"/>
  <c r="Q69" i="43"/>
  <c r="V69" i="43"/>
  <c r="M90" i="43"/>
  <c r="R90" i="43"/>
  <c r="AA90" i="43"/>
  <c r="Q73" i="43"/>
  <c r="V73" i="43"/>
  <c r="AB156" i="43"/>
  <c r="AE93" i="43"/>
  <c r="AC93" i="43"/>
  <c r="AD93" i="43" s="1"/>
  <c r="S202" i="43"/>
  <c r="W202" i="43"/>
  <c r="V159" i="43"/>
  <c r="Q159" i="43"/>
  <c r="AE30" i="43"/>
  <c r="AC30" i="43"/>
  <c r="AD30" i="43" s="1"/>
  <c r="W117" i="43"/>
  <c r="S117" i="43"/>
  <c r="Q152" i="43"/>
  <c r="V152" i="43"/>
  <c r="M16" i="43"/>
  <c r="AA16" i="43"/>
  <c r="R16" i="43"/>
  <c r="M200" i="43"/>
  <c r="AA200" i="43"/>
  <c r="R200" i="43"/>
  <c r="AB200" i="43" s="1"/>
  <c r="Q44" i="43"/>
  <c r="V44" i="43"/>
  <c r="AB54" i="43"/>
  <c r="Q75" i="43"/>
  <c r="V75" i="43"/>
  <c r="AB202" i="43"/>
  <c r="Q183" i="43"/>
  <c r="V183" i="43"/>
  <c r="W160" i="43"/>
  <c r="S160" i="43"/>
  <c r="Q194" i="43"/>
  <c r="V194" i="43"/>
  <c r="AB28" i="43"/>
  <c r="AA163" i="43"/>
  <c r="M163" i="43"/>
  <c r="R163" i="43"/>
  <c r="AB163" i="43" s="1"/>
  <c r="M107" i="43"/>
  <c r="AA107" i="43"/>
  <c r="R107" i="43"/>
  <c r="V190" i="43"/>
  <c r="Q190" i="43"/>
  <c r="S68" i="43"/>
  <c r="W68" i="43"/>
  <c r="W93" i="43"/>
  <c r="S93" i="43"/>
  <c r="AB102" i="43"/>
  <c r="W74" i="43"/>
  <c r="S74" i="43"/>
  <c r="W71" i="43"/>
  <c r="S71" i="43"/>
  <c r="Q168" i="43"/>
  <c r="V168" i="43"/>
  <c r="AB36" i="43"/>
  <c r="M51" i="43"/>
  <c r="AA51" i="43"/>
  <c r="R51" i="43"/>
  <c r="AB164" i="43"/>
  <c r="AB76" i="43"/>
  <c r="Q161" i="43"/>
  <c r="V161" i="43"/>
  <c r="AB205" i="43"/>
  <c r="V95" i="43"/>
  <c r="Q95" i="43"/>
  <c r="S42" i="43"/>
  <c r="W42" i="43"/>
  <c r="W55" i="43"/>
  <c r="S55" i="43"/>
  <c r="AB172" i="43"/>
  <c r="W64" i="43"/>
  <c r="S64" i="43"/>
  <c r="W30" i="43"/>
  <c r="S30" i="43"/>
  <c r="S39" i="43"/>
  <c r="W39" i="43"/>
  <c r="Q158" i="43"/>
  <c r="V158" i="43"/>
  <c r="AB22" i="43"/>
  <c r="Q182" i="43"/>
  <c r="V182" i="43"/>
  <c r="W98" i="43"/>
  <c r="S98" i="43"/>
  <c r="V107" i="43"/>
  <c r="Q107" i="43"/>
  <c r="S18" i="43"/>
  <c r="W18" i="43"/>
  <c r="Q26" i="43"/>
  <c r="V26" i="43"/>
  <c r="W11" i="43"/>
  <c r="S11" i="43"/>
  <c r="W20" i="43"/>
  <c r="S20" i="43"/>
  <c r="W168" i="43"/>
  <c r="S168" i="43"/>
  <c r="W193" i="43"/>
  <c r="S193" i="43"/>
  <c r="S185" i="43"/>
  <c r="W185" i="43"/>
  <c r="S31" i="43"/>
  <c r="W31" i="43"/>
  <c r="Q37" i="43"/>
  <c r="V37" i="43"/>
  <c r="AC62" i="43"/>
  <c r="AD62" i="43" s="1"/>
  <c r="AE62" i="43"/>
  <c r="AA139" i="43"/>
  <c r="R139" i="43"/>
  <c r="M139" i="43"/>
  <c r="W84" i="43"/>
  <c r="S84" i="43"/>
  <c r="V176" i="43"/>
  <c r="Q176" i="43"/>
  <c r="S65" i="43"/>
  <c r="W65" i="43"/>
  <c r="AE91" i="43"/>
  <c r="AC91" i="43"/>
  <c r="AD91" i="43" s="1"/>
  <c r="V43" i="43"/>
  <c r="Q43" i="43"/>
  <c r="S50" i="43"/>
  <c r="W50" i="43"/>
  <c r="Q133" i="43"/>
  <c r="V133" i="43"/>
  <c r="M123" i="43"/>
  <c r="AA123" i="43"/>
  <c r="R123" i="43"/>
  <c r="AB201" i="43"/>
  <c r="Q210" i="43"/>
  <c r="V210" i="43"/>
  <c r="S60" i="43"/>
  <c r="W60" i="43"/>
  <c r="AA141" i="43"/>
  <c r="R141" i="43"/>
  <c r="M141" i="43"/>
  <c r="AC182" i="43"/>
  <c r="AD182" i="43" s="1"/>
  <c r="AE182" i="43"/>
  <c r="V88" i="43"/>
  <c r="Q88" i="43"/>
  <c r="W79" i="43"/>
  <c r="S79" i="43"/>
  <c r="V51" i="43"/>
  <c r="Q51" i="43"/>
  <c r="AA125" i="43"/>
  <c r="R125" i="43"/>
  <c r="AB125" i="43" s="1"/>
  <c r="M125" i="43"/>
  <c r="Q12" i="43"/>
  <c r="V12" i="43"/>
  <c r="V71" i="43"/>
  <c r="Q71" i="43"/>
  <c r="AE211" i="43"/>
  <c r="AC211" i="43"/>
  <c r="AD211" i="43" s="1"/>
  <c r="AE193" i="43"/>
  <c r="AC193" i="43"/>
  <c r="AD193" i="43" s="1"/>
  <c r="Q67" i="43"/>
  <c r="V67" i="43"/>
  <c r="S118" i="43"/>
  <c r="W118" i="43"/>
  <c r="W122" i="43"/>
  <c r="S122" i="43"/>
  <c r="AC98" i="43"/>
  <c r="AD98" i="43" s="1"/>
  <c r="AE98" i="43"/>
  <c r="S207" i="43"/>
  <c r="W207" i="43"/>
  <c r="S91" i="43"/>
  <c r="W91" i="43"/>
  <c r="Q34" i="43"/>
  <c r="V34" i="43"/>
  <c r="AB14" i="43"/>
  <c r="W87" i="43"/>
  <c r="S87" i="43"/>
  <c r="W165" i="43"/>
  <c r="S165" i="43"/>
  <c r="S80" i="43"/>
  <c r="W80" i="43"/>
  <c r="V162" i="43"/>
  <c r="Q162" i="43"/>
  <c r="W66" i="43"/>
  <c r="S66" i="43"/>
  <c r="AE144" i="43"/>
  <c r="AC144" i="43"/>
  <c r="AD144" i="43" s="1"/>
  <c r="Q112" i="43"/>
  <c r="V112" i="43"/>
  <c r="S57" i="43"/>
  <c r="W57" i="43"/>
  <c r="AE11" i="43"/>
  <c r="AC11" i="43"/>
  <c r="AD11" i="43" s="1"/>
  <c r="W38" i="43"/>
  <c r="S38" i="43"/>
  <c r="AA19" i="43"/>
  <c r="M19" i="43"/>
  <c r="R19" i="43"/>
  <c r="V114" i="43"/>
  <c r="Q114" i="43"/>
  <c r="AB29" i="43"/>
  <c r="AB154" i="43"/>
  <c r="Q25" i="43"/>
  <c r="V25" i="43"/>
  <c r="AB167" i="43"/>
  <c r="S144" i="43"/>
  <c r="W144" i="43"/>
  <c r="S191" i="43"/>
  <c r="W191" i="43"/>
  <c r="Q61" i="43"/>
  <c r="V61" i="43"/>
  <c r="V117" i="43"/>
  <c r="Q117" i="43"/>
  <c r="S140" i="43"/>
  <c r="W140" i="43"/>
  <c r="S161" i="43"/>
  <c r="W161" i="43"/>
  <c r="S82" i="43"/>
  <c r="W82" i="43"/>
  <c r="W143" i="43"/>
  <c r="S143" i="43"/>
  <c r="S103" i="43"/>
  <c r="W103" i="43"/>
  <c r="M58" i="43"/>
  <c r="AA58" i="43"/>
  <c r="R58" i="43"/>
  <c r="AC119" i="43"/>
  <c r="AD119" i="43" s="1"/>
  <c r="AE119" i="43"/>
  <c r="AE55" i="43"/>
  <c r="AC55" i="43"/>
  <c r="AD55" i="43" s="1"/>
  <c r="AB185" i="43"/>
  <c r="Q131" i="43"/>
  <c r="V131" i="43"/>
  <c r="AB152" i="43"/>
  <c r="Q18" i="43"/>
  <c r="V18" i="43"/>
  <c r="V211" i="43"/>
  <c r="Q211" i="43"/>
  <c r="W41" i="43"/>
  <c r="S41" i="43"/>
  <c r="V97" i="43"/>
  <c r="Q97" i="43"/>
  <c r="W135" i="43"/>
  <c r="S135" i="43"/>
  <c r="AB42" i="43"/>
  <c r="Q36" i="43"/>
  <c r="V36" i="43"/>
  <c r="AA192" i="43"/>
  <c r="M192" i="43"/>
  <c r="R192" i="43"/>
  <c r="AB196" i="43"/>
  <c r="AB75" i="43"/>
  <c r="S96" i="43"/>
  <c r="W96" i="43"/>
  <c r="AB175" i="43"/>
  <c r="AB195" i="43"/>
  <c r="W186" i="43"/>
  <c r="S186" i="43"/>
  <c r="S97" i="43"/>
  <c r="W97" i="43"/>
  <c r="AE80" i="43"/>
  <c r="AC80" i="43"/>
  <c r="AD80" i="43" s="1"/>
  <c r="V184" i="43"/>
  <c r="Q184" i="43"/>
  <c r="Q41" i="43"/>
  <c r="V41" i="43"/>
  <c r="AE12" i="43"/>
  <c r="AC12" i="43"/>
  <c r="AD12" i="43" s="1"/>
  <c r="Q111" i="43"/>
  <c r="V111" i="43"/>
  <c r="AE77" i="43"/>
  <c r="AC77" i="43"/>
  <c r="AD77" i="43" s="1"/>
  <c r="S73" i="43"/>
  <c r="W73" i="43"/>
  <c r="AE165" i="43"/>
  <c r="AC165" i="43"/>
  <c r="AD165" i="43" s="1"/>
  <c r="W157" i="43"/>
  <c r="S157" i="43"/>
  <c r="AA170" i="43"/>
  <c r="R170" i="43"/>
  <c r="M170" i="43"/>
  <c r="AA112" i="43"/>
  <c r="M112" i="43"/>
  <c r="R112" i="43"/>
  <c r="AE155" i="43"/>
  <c r="AC155" i="43"/>
  <c r="AD155" i="43" s="1"/>
  <c r="W49" i="43"/>
  <c r="S49" i="43"/>
  <c r="W104" i="43"/>
  <c r="S104" i="43"/>
  <c r="S150" i="43"/>
  <c r="W150" i="43"/>
  <c r="AC24" i="43"/>
  <c r="AD24" i="43" s="1"/>
  <c r="AE24" i="43"/>
  <c r="AE128" i="43"/>
  <c r="AC128" i="43"/>
  <c r="AD128" i="43" s="1"/>
  <c r="AC70" i="43"/>
  <c r="AD70" i="43" s="1"/>
  <c r="AE70" i="43"/>
  <c r="AC187" i="43"/>
  <c r="AD187" i="43" s="1"/>
  <c r="AE187" i="43"/>
  <c r="V203" i="43"/>
  <c r="Q203" i="43"/>
  <c r="AE108" i="43"/>
  <c r="AC108" i="43"/>
  <c r="AD108" i="43" s="1"/>
  <c r="S129" i="43"/>
  <c r="W129" i="43"/>
  <c r="M63" i="43"/>
  <c r="AA63" i="43"/>
  <c r="R63" i="43"/>
  <c r="AB142" i="43"/>
  <c r="AB20" i="43"/>
  <c r="AE199" i="43"/>
  <c r="AC199" i="43"/>
  <c r="AD199" i="43" s="1"/>
  <c r="Q134" i="43"/>
  <c r="V134" i="43"/>
  <c r="S199" i="43"/>
  <c r="W199" i="43"/>
  <c r="AC106" i="43"/>
  <c r="AD106" i="43" s="1"/>
  <c r="AE106" i="43"/>
  <c r="AA101" i="43"/>
  <c r="M101" i="43"/>
  <c r="R101" i="43"/>
  <c r="AB101" i="43" s="1"/>
  <c r="S75" i="43"/>
  <c r="W75" i="43"/>
  <c r="S197" i="43"/>
  <c r="W197" i="43"/>
  <c r="V188" i="43"/>
  <c r="Q188" i="43"/>
  <c r="AE81" i="43"/>
  <c r="AC81" i="43"/>
  <c r="AD81" i="43" s="1"/>
  <c r="S108" i="43"/>
  <c r="W108" i="43"/>
  <c r="Q115" i="43"/>
  <c r="V115" i="43"/>
  <c r="AB32" i="43"/>
  <c r="W198" i="43"/>
  <c r="S198" i="43"/>
  <c r="AB53" i="43"/>
  <c r="AA194" i="43"/>
  <c r="M194" i="43"/>
  <c r="R194" i="43"/>
  <c r="AB194" i="43" s="1"/>
  <c r="M40" i="43"/>
  <c r="AA40" i="43"/>
  <c r="R40" i="43"/>
  <c r="AB40" i="43" s="1"/>
  <c r="AE74" i="43"/>
  <c r="AC74" i="43"/>
  <c r="AD74" i="43" s="1"/>
  <c r="AB99" i="43"/>
  <c r="AB176" i="43"/>
  <c r="Q124" i="43"/>
  <c r="V124" i="43"/>
  <c r="S147" i="43"/>
  <c r="W147" i="43"/>
  <c r="V174" i="43"/>
  <c r="Q174" i="43"/>
  <c r="V14" i="43"/>
  <c r="Q14" i="43"/>
  <c r="AE168" i="43"/>
  <c r="AC168" i="43"/>
  <c r="AD168" i="43" s="1"/>
  <c r="AB162" i="43"/>
  <c r="W46" i="43"/>
  <c r="S46" i="43"/>
  <c r="S166" i="43"/>
  <c r="W166" i="43"/>
  <c r="Q177" i="43"/>
  <c r="V177" i="43"/>
  <c r="V56" i="43"/>
  <c r="Q56" i="43"/>
  <c r="AB158" i="43"/>
  <c r="AB15" i="43"/>
  <c r="AA89" i="43"/>
  <c r="M89" i="43"/>
  <c r="R89" i="43"/>
  <c r="Q47" i="43"/>
  <c r="V47" i="43"/>
  <c r="AB133" i="43"/>
  <c r="W119" i="43"/>
  <c r="S119" i="43"/>
  <c r="W27" i="43"/>
  <c r="S27" i="43"/>
  <c r="W153" i="43"/>
  <c r="S153" i="43"/>
  <c r="V23" i="43"/>
  <c r="Q23" i="43"/>
  <c r="AE72" i="43"/>
  <c r="AC72" i="43"/>
  <c r="AD72" i="43" s="1"/>
  <c r="W130" i="43"/>
  <c r="S130" i="43"/>
  <c r="W184" i="43"/>
  <c r="S184" i="43"/>
  <c r="V63" i="43"/>
  <c r="Q63" i="43"/>
  <c r="S116" i="43"/>
  <c r="W116" i="43"/>
  <c r="S159" i="43"/>
  <c r="W159" i="43"/>
  <c r="W115" i="43"/>
  <c r="S115" i="43"/>
  <c r="W162" i="43"/>
  <c r="S162" i="43"/>
  <c r="W22" i="43"/>
  <c r="S22" i="43"/>
  <c r="S34" i="43"/>
  <c r="W34" i="43"/>
  <c r="AE13" i="43" l="1"/>
  <c r="AC41" i="43"/>
  <c r="AD41" i="43" s="1"/>
  <c r="AC43" i="43"/>
  <c r="AD43" i="43" s="1"/>
  <c r="AC171" i="43"/>
  <c r="AD171" i="43" s="1"/>
  <c r="AC188" i="43"/>
  <c r="AD188" i="43" s="1"/>
  <c r="AE73" i="43"/>
  <c r="AC134" i="43"/>
  <c r="AD134" i="43" s="1"/>
  <c r="AE150" i="43"/>
  <c r="AC117" i="43"/>
  <c r="AD117" i="43" s="1"/>
  <c r="AE59" i="43"/>
  <c r="AC59" i="43"/>
  <c r="AD59" i="43" s="1"/>
  <c r="AE101" i="43"/>
  <c r="AC101" i="43"/>
  <c r="AD101" i="43" s="1"/>
  <c r="S89" i="43"/>
  <c r="W89" i="43"/>
  <c r="AB89" i="43"/>
  <c r="AE163" i="43"/>
  <c r="AC163" i="43"/>
  <c r="AD163" i="43" s="1"/>
  <c r="AE56" i="43"/>
  <c r="AC56" i="43"/>
  <c r="AD56" i="43" s="1"/>
  <c r="S194" i="43"/>
  <c r="W194" i="43"/>
  <c r="W63" i="43"/>
  <c r="S63" i="43"/>
  <c r="AB63" i="43"/>
  <c r="AE138" i="43"/>
  <c r="AC138" i="43"/>
  <c r="AD138" i="43" s="1"/>
  <c r="W107" i="43"/>
  <c r="S107" i="43"/>
  <c r="AB107" i="43"/>
  <c r="AC54" i="43"/>
  <c r="AD54" i="43" s="1"/>
  <c r="AE54" i="43"/>
  <c r="AE38" i="43"/>
  <c r="AC38" i="43"/>
  <c r="AD38" i="43" s="1"/>
  <c r="AE21" i="43"/>
  <c r="AC21" i="43"/>
  <c r="AD21" i="43" s="1"/>
  <c r="W52" i="43"/>
  <c r="S52" i="43"/>
  <c r="S26" i="43"/>
  <c r="W26" i="43"/>
  <c r="AB26" i="43"/>
  <c r="S121" i="43"/>
  <c r="W121" i="43"/>
  <c r="AB121" i="43"/>
  <c r="S131" i="43"/>
  <c r="W131" i="43"/>
  <c r="AB131" i="43"/>
  <c r="AC174" i="43"/>
  <c r="AD174" i="43" s="1"/>
  <c r="AE174" i="43"/>
  <c r="W51" i="43"/>
  <c r="S51" i="43"/>
  <c r="AC194" i="43"/>
  <c r="AD194" i="43" s="1"/>
  <c r="AE194" i="43"/>
  <c r="W112" i="43"/>
  <c r="S112" i="43"/>
  <c r="W125" i="43"/>
  <c r="S125" i="43"/>
  <c r="AE22" i="43"/>
  <c r="AC22" i="43"/>
  <c r="AD22" i="43" s="1"/>
  <c r="AC102" i="43"/>
  <c r="AD102" i="43" s="1"/>
  <c r="AE102" i="43"/>
  <c r="W90" i="43"/>
  <c r="S90" i="43"/>
  <c r="AB90" i="43"/>
  <c r="AE17" i="43"/>
  <c r="AC17" i="43"/>
  <c r="AD17" i="43" s="1"/>
  <c r="AE33" i="43"/>
  <c r="AC33" i="43"/>
  <c r="AD33" i="43" s="1"/>
  <c r="S56" i="43"/>
  <c r="W56" i="43"/>
  <c r="S124" i="43"/>
  <c r="W124" i="43"/>
  <c r="AB124" i="43"/>
  <c r="AE105" i="43"/>
  <c r="AC105" i="43"/>
  <c r="AD105" i="43" s="1"/>
  <c r="S177" i="43"/>
  <c r="W177" i="43"/>
  <c r="AB177" i="43"/>
  <c r="S32" i="43"/>
  <c r="W32" i="43"/>
  <c r="AC142" i="43"/>
  <c r="AD142" i="43" s="1"/>
  <c r="AE142" i="43"/>
  <c r="AE185" i="43"/>
  <c r="AC185" i="43"/>
  <c r="AD185" i="43" s="1"/>
  <c r="AE99" i="43"/>
  <c r="AC99" i="43"/>
  <c r="AD99" i="43" s="1"/>
  <c r="AE75" i="43"/>
  <c r="AC75" i="43"/>
  <c r="AD75" i="43" s="1"/>
  <c r="S19" i="43"/>
  <c r="W19" i="43"/>
  <c r="AB19" i="43"/>
  <c r="AE201" i="43"/>
  <c r="AC201" i="43"/>
  <c r="AD201" i="43" s="1"/>
  <c r="AC205" i="43"/>
  <c r="AD205" i="43" s="1"/>
  <c r="AE205" i="43"/>
  <c r="AE36" i="43"/>
  <c r="AC36" i="43"/>
  <c r="AD36" i="43" s="1"/>
  <c r="AE173" i="43"/>
  <c r="AC173" i="43"/>
  <c r="AD173" i="43" s="1"/>
  <c r="S208" i="43"/>
  <c r="W208" i="43"/>
  <c r="S67" i="43"/>
  <c r="W67" i="43"/>
  <c r="W86" i="43"/>
  <c r="S86" i="43"/>
  <c r="S183" i="43"/>
  <c r="W183" i="43"/>
  <c r="AB183" i="43"/>
  <c r="AB67" i="43"/>
  <c r="AB208" i="43"/>
  <c r="W203" i="43"/>
  <c r="S203" i="43"/>
  <c r="AE14" i="43"/>
  <c r="AC14" i="43"/>
  <c r="AD14" i="43" s="1"/>
  <c r="AC40" i="43"/>
  <c r="AD40" i="43" s="1"/>
  <c r="AE40" i="43"/>
  <c r="W101" i="43"/>
  <c r="S101" i="43"/>
  <c r="AE196" i="43"/>
  <c r="AC196" i="43"/>
  <c r="AD196" i="43" s="1"/>
  <c r="AC167" i="43"/>
  <c r="AD167" i="43" s="1"/>
  <c r="AE167" i="43"/>
  <c r="W123" i="43"/>
  <c r="S123" i="43"/>
  <c r="AB123" i="43"/>
  <c r="AE172" i="43"/>
  <c r="AC172" i="43"/>
  <c r="AD172" i="43" s="1"/>
  <c r="W163" i="43"/>
  <c r="S163" i="43"/>
  <c r="S200" i="43"/>
  <c r="W200" i="43"/>
  <c r="AC48" i="43"/>
  <c r="AD48" i="43" s="1"/>
  <c r="AE48" i="43"/>
  <c r="W35" i="43"/>
  <c r="S35" i="43"/>
  <c r="W110" i="43"/>
  <c r="S110" i="43"/>
  <c r="AB110" i="43"/>
  <c r="AE100" i="43"/>
  <c r="AC100" i="43"/>
  <c r="AD100" i="43" s="1"/>
  <c r="W151" i="43"/>
  <c r="S151" i="43"/>
  <c r="AB151" i="43"/>
  <c r="S137" i="43"/>
  <c r="W137" i="43"/>
  <c r="AC140" i="43"/>
  <c r="AD140" i="43" s="1"/>
  <c r="AE140" i="43"/>
  <c r="W174" i="43"/>
  <c r="S174" i="43"/>
  <c r="AB112" i="43"/>
  <c r="AC114" i="43"/>
  <c r="AD114" i="43" s="1"/>
  <c r="AE114" i="43"/>
  <c r="AC29" i="43"/>
  <c r="AD29" i="43" s="1"/>
  <c r="AE29" i="43"/>
  <c r="AE176" i="43"/>
  <c r="AC176" i="43"/>
  <c r="AD176" i="43" s="1"/>
  <c r="AE42" i="43"/>
  <c r="AC42" i="43"/>
  <c r="AD42" i="43" s="1"/>
  <c r="AE15" i="43"/>
  <c r="AC15" i="43"/>
  <c r="AD15" i="43" s="1"/>
  <c r="AE53" i="43"/>
  <c r="AC53" i="43"/>
  <c r="AD53" i="43" s="1"/>
  <c r="AE133" i="43"/>
  <c r="AC133" i="43"/>
  <c r="AD133" i="43" s="1"/>
  <c r="AE158" i="43"/>
  <c r="AC158" i="43"/>
  <c r="AD158" i="43" s="1"/>
  <c r="W192" i="43"/>
  <c r="S192" i="43"/>
  <c r="AB192" i="43"/>
  <c r="AB51" i="43"/>
  <c r="S141" i="43"/>
  <c r="W141" i="43"/>
  <c r="AB141" i="43"/>
  <c r="AC86" i="43"/>
  <c r="AD86" i="43" s="1"/>
  <c r="AE86" i="43"/>
  <c r="AC137" i="43"/>
  <c r="AD137" i="43" s="1"/>
  <c r="AE137" i="43"/>
  <c r="AB52" i="43"/>
  <c r="W138" i="43"/>
  <c r="S138" i="43"/>
  <c r="W145" i="43"/>
  <c r="S145" i="43"/>
  <c r="W23" i="43"/>
  <c r="S23" i="43"/>
  <c r="AB23" i="43"/>
  <c r="S114" i="43"/>
  <c r="W114" i="43"/>
  <c r="AE162" i="43"/>
  <c r="AC162" i="43"/>
  <c r="AD162" i="43" s="1"/>
  <c r="S40" i="43"/>
  <c r="W40" i="43"/>
  <c r="S170" i="43"/>
  <c r="W170" i="43"/>
  <c r="AB170" i="43"/>
  <c r="AE195" i="43"/>
  <c r="AC195" i="43"/>
  <c r="AD195" i="43" s="1"/>
  <c r="AC152" i="43"/>
  <c r="AD152" i="43" s="1"/>
  <c r="AE152" i="43"/>
  <c r="S139" i="43"/>
  <c r="W139" i="43"/>
  <c r="AC76" i="43"/>
  <c r="AD76" i="43" s="1"/>
  <c r="AE76" i="43"/>
  <c r="AC202" i="43"/>
  <c r="AD202" i="43" s="1"/>
  <c r="AE202" i="43"/>
  <c r="AC156" i="43"/>
  <c r="AD156" i="43" s="1"/>
  <c r="AE156" i="43"/>
  <c r="S88" i="43"/>
  <c r="W88" i="43"/>
  <c r="AB139" i="43"/>
  <c r="AE104" i="43"/>
  <c r="AC104" i="43"/>
  <c r="AD104" i="43" s="1"/>
  <c r="AE186" i="43"/>
  <c r="AC186" i="43"/>
  <c r="AD186" i="43" s="1"/>
  <c r="AE85" i="43"/>
  <c r="AC85" i="43"/>
  <c r="AD85" i="43" s="1"/>
  <c r="W179" i="43"/>
  <c r="S179" i="43"/>
  <c r="AB179" i="43"/>
  <c r="AE125" i="43"/>
  <c r="AC125" i="43"/>
  <c r="AD125" i="43" s="1"/>
  <c r="AC200" i="43"/>
  <c r="AD200" i="43" s="1"/>
  <c r="AE200" i="43"/>
  <c r="AC32" i="43"/>
  <c r="AD32" i="43" s="1"/>
  <c r="AE32" i="43"/>
  <c r="AE20" i="43"/>
  <c r="AC20" i="43"/>
  <c r="AD20" i="43" s="1"/>
  <c r="AC175" i="43"/>
  <c r="AD175" i="43" s="1"/>
  <c r="AE175" i="43"/>
  <c r="AC88" i="43"/>
  <c r="AD88" i="43" s="1"/>
  <c r="AE88" i="43"/>
  <c r="W58" i="43"/>
  <c r="S58" i="43"/>
  <c r="AB58" i="43"/>
  <c r="AE154" i="43"/>
  <c r="AC154" i="43"/>
  <c r="AD154" i="43" s="1"/>
  <c r="AC164" i="43"/>
  <c r="AD164" i="43" s="1"/>
  <c r="AE164" i="43"/>
  <c r="AE28" i="43"/>
  <c r="AC28" i="43"/>
  <c r="AD28" i="43" s="1"/>
  <c r="S16" i="43"/>
  <c r="W16" i="43"/>
  <c r="AB16" i="43"/>
  <c r="AE145" i="43"/>
  <c r="AC145" i="43"/>
  <c r="AD145" i="43" s="1"/>
  <c r="W69" i="43"/>
  <c r="S69" i="43"/>
  <c r="AB69" i="43"/>
  <c r="AB35" i="43"/>
  <c r="AE47" i="43"/>
  <c r="AC47" i="43"/>
  <c r="AD47" i="43" s="1"/>
  <c r="W25" i="43"/>
  <c r="S25" i="43"/>
  <c r="AB25" i="43"/>
  <c r="W95" i="43"/>
  <c r="S95" i="43"/>
  <c r="AB95" i="43"/>
  <c r="S59" i="43"/>
  <c r="W59" i="43"/>
  <c r="AB203" i="43"/>
  <c r="AC192" i="43" l="1"/>
  <c r="AD192" i="43" s="1"/>
  <c r="AE192" i="43"/>
  <c r="AE35" i="43"/>
  <c r="AC35" i="43"/>
  <c r="AD35" i="43" s="1"/>
  <c r="AE90" i="43"/>
  <c r="AC90" i="43"/>
  <c r="AD90" i="43" s="1"/>
  <c r="AE89" i="43"/>
  <c r="AC89" i="43"/>
  <c r="AD89" i="43" s="1"/>
  <c r="AE69" i="43"/>
  <c r="AC69" i="43"/>
  <c r="AD69" i="43" s="1"/>
  <c r="AE151" i="43"/>
  <c r="AC151" i="43"/>
  <c r="AD151" i="43" s="1"/>
  <c r="AC131" i="43"/>
  <c r="AD131" i="43" s="1"/>
  <c r="AE131" i="43"/>
  <c r="AE58" i="43"/>
  <c r="AC58" i="43"/>
  <c r="AD58" i="43" s="1"/>
  <c r="AE26" i="43"/>
  <c r="AC26" i="43"/>
  <c r="AD26" i="43" s="1"/>
  <c r="AE112" i="43"/>
  <c r="AC112" i="43"/>
  <c r="AD112" i="43" s="1"/>
  <c r="AC208" i="43"/>
  <c r="AD208" i="43" s="1"/>
  <c r="AE208" i="43"/>
  <c r="AE177" i="43"/>
  <c r="AC177" i="43"/>
  <c r="AD177" i="43" s="1"/>
  <c r="AC107" i="43"/>
  <c r="AD107" i="43" s="1"/>
  <c r="AE107" i="43"/>
  <c r="AE139" i="43"/>
  <c r="AC139" i="43"/>
  <c r="AD139" i="43" s="1"/>
  <c r="AC124" i="43"/>
  <c r="AD124" i="43" s="1"/>
  <c r="AE124" i="43"/>
  <c r="AC141" i="43"/>
  <c r="AD141" i="43" s="1"/>
  <c r="AE141" i="43"/>
  <c r="AC123" i="43"/>
  <c r="AD123" i="43" s="1"/>
  <c r="AE123" i="43"/>
  <c r="AE67" i="43"/>
  <c r="AC67" i="43"/>
  <c r="AD67" i="43" s="1"/>
  <c r="AC95" i="43"/>
  <c r="AD95" i="43" s="1"/>
  <c r="AE95" i="43"/>
  <c r="AC183" i="43"/>
  <c r="AD183" i="43" s="1"/>
  <c r="AE183" i="43"/>
  <c r="AE121" i="43"/>
  <c r="AC121" i="43"/>
  <c r="AD121" i="43" s="1"/>
  <c r="AE23" i="43"/>
  <c r="AC23" i="43"/>
  <c r="AD23" i="43" s="1"/>
  <c r="AE25" i="43"/>
  <c r="AC25" i="43"/>
  <c r="AD25" i="43" s="1"/>
  <c r="AE203" i="43"/>
  <c r="AC203" i="43"/>
  <c r="AD203" i="43" s="1"/>
  <c r="AE19" i="43"/>
  <c r="AC19" i="43"/>
  <c r="AD19" i="43" s="1"/>
  <c r="AE63" i="43"/>
  <c r="AC63" i="43"/>
  <c r="AD63" i="43" s="1"/>
  <c r="AC16" i="43"/>
  <c r="AD16" i="43" s="1"/>
  <c r="AE16" i="43"/>
  <c r="AE179" i="43"/>
  <c r="AC179" i="43"/>
  <c r="AD179" i="43" s="1"/>
  <c r="AE170" i="43"/>
  <c r="AC170" i="43"/>
  <c r="AD170" i="43" s="1"/>
  <c r="AE52" i="43"/>
  <c r="AC52" i="43"/>
  <c r="AD52" i="43" s="1"/>
  <c r="AE51" i="43"/>
  <c r="AC51" i="43"/>
  <c r="AD51" i="43" s="1"/>
  <c r="AC110" i="43"/>
  <c r="AD110" i="43" s="1"/>
  <c r="AE110" i="43"/>
</calcChain>
</file>

<file path=xl/sharedStrings.xml><?xml version="1.0" encoding="utf-8"?>
<sst xmlns="http://schemas.openxmlformats.org/spreadsheetml/2006/main" count="63" uniqueCount="63">
  <si>
    <t>Complex</t>
  </si>
  <si>
    <t>Mag</t>
  </si>
  <si>
    <t>Physical Constants</t>
  </si>
  <si>
    <t>Air Density</t>
  </si>
  <si>
    <t>Speed of Sound</t>
  </si>
  <si>
    <t>Woofer Variables</t>
  </si>
  <si>
    <t>Driver Area (Sd)</t>
  </si>
  <si>
    <t>Driver Moving Mass (Md)</t>
  </si>
  <si>
    <t>Driver Stiffness (Kd)</t>
  </si>
  <si>
    <t>Driver Damping (Dd)</t>
  </si>
  <si>
    <t>Driver Resistance (Re)</t>
  </si>
  <si>
    <t>Driver Inductance (Le)</t>
  </si>
  <si>
    <t>Box and PR Variables</t>
  </si>
  <si>
    <t>Box Volume (Vb)</t>
  </si>
  <si>
    <t>Box Tuning Frequency (fb)</t>
  </si>
  <si>
    <t>Box Leakage Q (Qbl)</t>
  </si>
  <si>
    <t>Drive Variable</t>
  </si>
  <si>
    <t>Input Voltage</t>
  </si>
  <si>
    <t>Calculated Quantities</t>
  </si>
  <si>
    <t>Driver Qes</t>
  </si>
  <si>
    <t>Driver Qms</t>
  </si>
  <si>
    <t>Driver Qts</t>
  </si>
  <si>
    <t>Driver Vas (liters)</t>
  </si>
  <si>
    <t>Box Leakage Damping (Dbl)</t>
  </si>
  <si>
    <t>Calculations</t>
  </si>
  <si>
    <t>One Volt Solution</t>
  </si>
  <si>
    <t>Hertz</t>
  </si>
  <si>
    <t>s(w)</t>
  </si>
  <si>
    <t>Z1(w)</t>
  </si>
  <si>
    <t>Var1(w)</t>
  </si>
  <si>
    <t>Var2(w)</t>
  </si>
  <si>
    <t>B(w)</t>
  </si>
  <si>
    <t>Xd1</t>
  </si>
  <si>
    <t>Xr1</t>
  </si>
  <si>
    <t>Zin</t>
  </si>
  <si>
    <t>PhXd1</t>
  </si>
  <si>
    <t>PhXr1</t>
  </si>
  <si>
    <t>Pd1</t>
  </si>
  <si>
    <t>PhPd1</t>
  </si>
  <si>
    <t>Pr1</t>
  </si>
  <si>
    <t>PhPr1</t>
  </si>
  <si>
    <t>Frequency</t>
  </si>
  <si>
    <t>Output at Modeled Voltage</t>
  </si>
  <si>
    <t>SPLdV</t>
  </si>
  <si>
    <t>SPLrV</t>
  </si>
  <si>
    <t>SPLV</t>
  </si>
  <si>
    <t>Phase</t>
  </si>
  <si>
    <t>Xl1</t>
  </si>
  <si>
    <t>PhXl1</t>
  </si>
  <si>
    <t>Prl</t>
  </si>
  <si>
    <t>PhPrl</t>
  </si>
  <si>
    <t>SPLlV</t>
  </si>
  <si>
    <t>Voltage Sensitivity  [dB/(V*m)]</t>
  </si>
  <si>
    <t>Driver Resonance fs  [Hz]</t>
  </si>
  <si>
    <t>XdV</t>
  </si>
  <si>
    <t>XrV</t>
  </si>
  <si>
    <t>XlV</t>
  </si>
  <si>
    <t>VrV</t>
  </si>
  <si>
    <t>Port Area (Sp)</t>
  </si>
  <si>
    <t>Box Stiffness (Kbp)</t>
  </si>
  <si>
    <t>Port Mass (Mp)</t>
  </si>
  <si>
    <t>Driver Bl Product (Bl)</t>
  </si>
  <si>
    <t>4th Order Butterworth at 100Hz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</si>
</sst>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,##0.0"/>
    <numFmt numFmtId="166" formatCode="0.0000"/>
    <numFmt numFmtId="167" formatCode="0.000"/>
    <numFmt numFmtId="168" formatCode="0.00000"/>
    <numFmt numFmtId="169" formatCode="0.000000"/>
  </numFmts>
  <fonts count="9" x14ac:knownFonts="1">
    <font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165" fontId="0" fillId="0" borderId="0" xfId="0" applyNumberFormat="1" applyAlignment="1">
      <alignment horizontal="right" indent="1"/>
    </xf>
    <xf numFmtId="2" fontId="0" fillId="0" borderId="0" xfId="0" applyNumberFormat="1" applyAlignment="1">
      <alignment horizontal="right" indent="1"/>
    </xf>
    <xf numFmtId="0" fontId="0" fillId="0" borderId="0" xfId="0" applyAlignment="1">
      <alignment horizontal="right" indent="1"/>
    </xf>
    <xf numFmtId="164" fontId="0" fillId="0" borderId="0" xfId="0" applyNumberFormat="1" applyAlignment="1">
      <alignment horizontal="right" indent="1"/>
    </xf>
    <xf numFmtId="3" fontId="0" fillId="0" borderId="0" xfId="0" applyNumberFormat="1" applyAlignment="1">
      <alignment horizontal="right" indent="1"/>
    </xf>
    <xf numFmtId="164" fontId="0" fillId="0" borderId="0" xfId="0" applyNumberFormat="1" applyAlignment="1">
      <alignment horizontal="left" indent="1"/>
    </xf>
    <xf numFmtId="166" fontId="0" fillId="0" borderId="0" xfId="0" applyNumberFormat="1" applyAlignment="1">
      <alignment horizontal="right" indent="1"/>
    </xf>
    <xf numFmtId="164" fontId="0" fillId="0" borderId="0" xfId="0" applyNumberFormat="1"/>
    <xf numFmtId="1" fontId="0" fillId="0" borderId="0" xfId="0" applyNumberFormat="1" applyAlignment="1">
      <alignment horizontal="right" indent="1"/>
    </xf>
    <xf numFmtId="0" fontId="0" fillId="0" borderId="0" xfId="0" applyAlignment="1">
      <alignment horizontal="center"/>
    </xf>
    <xf numFmtId="2" fontId="0" fillId="0" borderId="0" xfId="0" applyNumberFormat="1"/>
    <xf numFmtId="167" fontId="0" fillId="0" borderId="0" xfId="0" applyNumberFormat="1"/>
    <xf numFmtId="0" fontId="4" fillId="0" borderId="0" xfId="0" applyFont="1"/>
    <xf numFmtId="164" fontId="5" fillId="0" borderId="0" xfId="0" applyNumberFormat="1" applyFont="1" applyAlignment="1">
      <alignment horizontal="left" indent="1"/>
    </xf>
    <xf numFmtId="168" fontId="0" fillId="0" borderId="0" xfId="0" applyNumberFormat="1" applyAlignment="1">
      <alignment horizontal="right" indent="1"/>
    </xf>
    <xf numFmtId="169" fontId="0" fillId="0" borderId="0" xfId="0" applyNumberFormat="1"/>
    <xf numFmtId="164" fontId="4" fillId="0" borderId="0" xfId="0" applyNumberFormat="1" applyFont="1" applyAlignment="1">
      <alignment horizontal="left" indent="1"/>
    </xf>
    <xf numFmtId="168" fontId="0" fillId="0" borderId="0" xfId="0" applyNumberFormat="1" applyAlignment="1">
      <alignment horizontal="right" vertical="top" indent="1"/>
    </xf>
    <xf numFmtId="164" fontId="0" fillId="0" borderId="0" xfId="0" applyNumberFormat="1" applyAlignment="1">
      <alignment horizontal="left" vertical="top" indent="1"/>
    </xf>
    <xf numFmtId="2" fontId="0" fillId="0" borderId="0" xfId="0" applyNumberFormat="1" applyAlignment="1">
      <alignment horizontal="right" vertical="top" indent="1"/>
    </xf>
    <xf numFmtId="167" fontId="2" fillId="0" borderId="0" xfId="0" applyNumberFormat="1" applyFont="1"/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3" fillId="0" borderId="4" xfId="0" applyNumberFormat="1" applyFont="1" applyBorder="1" applyAlignment="1">
      <alignment horizontal="right" indent="3"/>
    </xf>
    <xf numFmtId="164" fontId="3" fillId="0" borderId="5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7" fontId="3" fillId="0" borderId="0" xfId="0" applyNumberFormat="1" applyFont="1"/>
    <xf numFmtId="164" fontId="0" fillId="0" borderId="8" xfId="0" applyNumberFormat="1" applyBorder="1" applyAlignment="1">
      <alignment horizontal="right" indent="3"/>
    </xf>
    <xf numFmtId="2" fontId="1" fillId="0" borderId="3" xfId="0" applyNumberFormat="1" applyFont="1" applyBorder="1" applyAlignment="1">
      <alignment horizontal="right" indent="1"/>
    </xf>
    <xf numFmtId="2" fontId="1" fillId="0" borderId="12" xfId="0" applyNumberFormat="1" applyFont="1" applyBorder="1" applyAlignment="1">
      <alignment horizontal="right" indent="1"/>
    </xf>
    <xf numFmtId="2" fontId="1" fillId="0" borderId="13" xfId="0" applyNumberFormat="1" applyFont="1" applyBorder="1" applyAlignment="1">
      <alignment horizontal="right" indent="1"/>
    </xf>
    <xf numFmtId="0" fontId="1" fillId="0" borderId="13" xfId="0" applyFont="1" applyBorder="1" applyAlignment="1">
      <alignment horizontal="right" indent="1"/>
    </xf>
    <xf numFmtId="2" fontId="0" fillId="0" borderId="12" xfId="0" applyNumberFormat="1" applyBorder="1" applyAlignment="1">
      <alignment horizontal="right" indent="1"/>
    </xf>
    <xf numFmtId="2" fontId="0" fillId="0" borderId="13" xfId="0" applyNumberFormat="1" applyBorder="1" applyAlignment="1">
      <alignment horizontal="right" indent="1"/>
    </xf>
    <xf numFmtId="164" fontId="0" fillId="0" borderId="14" xfId="0" applyNumberFormat="1" applyBorder="1" applyAlignment="1">
      <alignment horizontal="right" indent="1"/>
    </xf>
    <xf numFmtId="164" fontId="0" fillId="0" borderId="1" xfId="0" applyNumberFormat="1" applyBorder="1" applyAlignment="1">
      <alignment horizontal="right" indent="3"/>
    </xf>
    <xf numFmtId="1" fontId="0" fillId="0" borderId="1" xfId="0" applyNumberFormat="1" applyBorder="1" applyAlignment="1">
      <alignment horizontal="right" indent="3"/>
    </xf>
    <xf numFmtId="164" fontId="1" fillId="0" borderId="14" xfId="0" applyNumberFormat="1" applyFont="1" applyBorder="1" applyAlignment="1">
      <alignment horizontal="center"/>
    </xf>
    <xf numFmtId="164" fontId="0" fillId="0" borderId="12" xfId="0" applyNumberFormat="1" applyBorder="1" applyAlignment="1">
      <alignment horizontal="right" indent="1"/>
    </xf>
    <xf numFmtId="164" fontId="0" fillId="0" borderId="13" xfId="0" applyNumberFormat="1" applyBorder="1" applyAlignment="1">
      <alignment horizontal="right" indent="1"/>
    </xf>
    <xf numFmtId="164" fontId="3" fillId="0" borderId="11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right" indent="1"/>
    </xf>
    <xf numFmtId="164" fontId="3" fillId="0" borderId="15" xfId="0" applyNumberFormat="1" applyFont="1" applyBorder="1" applyAlignment="1">
      <alignment horizontal="center"/>
    </xf>
    <xf numFmtId="2" fontId="1" fillId="0" borderId="17" xfId="0" applyNumberFormat="1" applyFont="1" applyBorder="1" applyAlignment="1">
      <alignment horizontal="right" indent="1"/>
    </xf>
    <xf numFmtId="164" fontId="0" fillId="0" borderId="18" xfId="0" applyNumberFormat="1" applyBorder="1" applyAlignment="1">
      <alignment horizontal="right" indent="1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2" fontId="0" fillId="0" borderId="17" xfId="0" applyNumberFormat="1" applyBorder="1" applyAlignment="1">
      <alignment horizontal="right" indent="1"/>
    </xf>
    <xf numFmtId="2" fontId="0" fillId="0" borderId="19" xfId="0" applyNumberFormat="1" applyBorder="1" applyAlignment="1">
      <alignment horizontal="right" indent="1"/>
    </xf>
    <xf numFmtId="2" fontId="1" fillId="0" borderId="13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7" fontId="3" fillId="0" borderId="16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0" fillId="0" borderId="20" xfId="0" applyNumberFormat="1" applyBorder="1" applyAlignment="1">
      <alignment horizontal="right" indent="3"/>
    </xf>
    <xf numFmtId="2" fontId="1" fillId="0" borderId="21" xfId="0" applyNumberFormat="1" applyFont="1" applyBorder="1" applyAlignment="1">
      <alignment horizontal="right" indent="1"/>
    </xf>
    <xf numFmtId="2" fontId="1" fillId="0" borderId="22" xfId="0" applyNumberFormat="1" applyFont="1" applyBorder="1" applyAlignment="1">
      <alignment horizontal="right" indent="1"/>
    </xf>
    <xf numFmtId="2" fontId="1" fillId="0" borderId="23" xfId="0" applyNumberFormat="1" applyFont="1" applyBorder="1" applyAlignment="1">
      <alignment horizontal="right" indent="1"/>
    </xf>
    <xf numFmtId="2" fontId="1" fillId="0" borderId="24" xfId="0" applyNumberFormat="1" applyFont="1" applyBorder="1" applyAlignment="1">
      <alignment horizontal="right" indent="1"/>
    </xf>
    <xf numFmtId="2" fontId="1" fillId="0" borderId="25" xfId="0" applyNumberFormat="1" applyFont="1" applyBorder="1" applyAlignment="1">
      <alignment horizontal="right" indent="1"/>
    </xf>
    <xf numFmtId="164" fontId="0" fillId="0" borderId="22" xfId="0" applyNumberFormat="1" applyBorder="1" applyAlignment="1">
      <alignment horizontal="right" indent="1"/>
    </xf>
    <xf numFmtId="0" fontId="1" fillId="0" borderId="23" xfId="0" applyFont="1" applyBorder="1" applyAlignment="1">
      <alignment horizontal="right" indent="1"/>
    </xf>
    <xf numFmtId="164" fontId="1" fillId="0" borderId="22" xfId="0" applyNumberFormat="1" applyFont="1" applyBorder="1" applyAlignment="1">
      <alignment horizontal="center"/>
    </xf>
    <xf numFmtId="164" fontId="0" fillId="0" borderId="23" xfId="0" applyNumberFormat="1" applyBorder="1" applyAlignment="1">
      <alignment horizontal="right" indent="1"/>
    </xf>
    <xf numFmtId="2" fontId="1" fillId="0" borderId="23" xfId="0" applyNumberFormat="1" applyFont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164" fontId="0" fillId="0" borderId="24" xfId="0" applyNumberFormat="1" applyBorder="1" applyAlignment="1">
      <alignment horizontal="right" indent="1"/>
    </xf>
    <xf numFmtId="164" fontId="1" fillId="0" borderId="23" xfId="0" applyNumberFormat="1" applyFont="1" applyBorder="1" applyAlignment="1">
      <alignment horizontal="center"/>
    </xf>
    <xf numFmtId="164" fontId="0" fillId="0" borderId="26" xfId="0" applyNumberFormat="1" applyBorder="1" applyAlignment="1">
      <alignment horizontal="right" indent="1"/>
    </xf>
    <xf numFmtId="2" fontId="0" fillId="0" borderId="27" xfId="0" applyNumberFormat="1" applyBorder="1" applyAlignment="1">
      <alignment horizontal="right" indent="1"/>
    </xf>
    <xf numFmtId="2" fontId="0" fillId="0" borderId="22" xfId="0" applyNumberFormat="1" applyBorder="1" applyAlignment="1">
      <alignment horizontal="right" indent="1"/>
    </xf>
    <xf numFmtId="2" fontId="0" fillId="0" borderId="23" xfId="0" applyNumberFormat="1" applyBorder="1" applyAlignment="1">
      <alignment horizontal="right" indent="1"/>
    </xf>
    <xf numFmtId="164" fontId="8" fillId="0" borderId="0" xfId="0" applyNumberFormat="1" applyFont="1" applyAlignment="1">
      <alignment horizontal="left" indent="1"/>
    </xf>
    <xf numFmtId="164" fontId="0" fillId="0" borderId="0" xfId="0" applyNumberFormat="1" applyAlignment="1">
      <alignment horizontal="center"/>
    </xf>
    <xf numFmtId="0" fontId="7" fillId="0" borderId="0" xfId="0" applyFont="1"/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7" fontId="0" fillId="0" borderId="0" xfId="0" applyNumberFormat="1" applyAlignment="1">
      <alignment horizontal="left"/>
    </xf>
    <xf numFmtId="3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4" fontId="0" fillId="0" borderId="0" xfId="0" applyNumberFormat="1" applyAlignment="1">
      <alignment horizontal="right" indent="1"/>
    </xf>
    <xf numFmtId="164" fontId="0" fillId="0" borderId="0" xfId="0" applyNumberFormat="1" applyAlignment="1">
      <alignment horizontal="left" indent="2"/>
    </xf>
    <xf numFmtId="164" fontId="6" fillId="0" borderId="2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Frequency</a:t>
            </a:r>
            <a:r>
              <a:rPr lang="en-US" baseline="0"/>
              <a:t> Response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System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Calculations!$AC$11:$AC$211</c:f>
              <c:numCache>
                <c:formatCode>0.0</c:formatCode>
                <c:ptCount val="201"/>
                <c:pt idx="0">
                  <c:v>4.0596570836917776</c:v>
                </c:pt>
                <c:pt idx="1">
                  <c:v>4.7476633596279054</c:v>
                </c:pt>
                <c:pt idx="2">
                  <c:v>5.7547821008023607</c:v>
                </c:pt>
                <c:pt idx="3">
                  <c:v>6.4103325983740413</c:v>
                </c:pt>
                <c:pt idx="4">
                  <c:v>7.3710332669586434</c:v>
                </c:pt>
                <c:pt idx="5">
                  <c:v>7.9970521551952531</c:v>
                </c:pt>
                <c:pt idx="6">
                  <c:v>8.9154251632124346</c:v>
                </c:pt>
                <c:pt idx="7">
                  <c:v>9.5144584464290105</c:v>
                </c:pt>
                <c:pt idx="8">
                  <c:v>10.394076314883202</c:v>
                </c:pt>
                <c:pt idx="9">
                  <c:v>11.251972393172947</c:v>
                </c:pt>
                <c:pt idx="10">
                  <c:v>12.089193659963996</c:v>
                </c:pt>
                <c:pt idx="11">
                  <c:v>12.906713175562309</c:v>
                </c:pt>
                <c:pt idx="12">
                  <c:v>13.705436880555213</c:v>
                </c:pt>
                <c:pt idx="13">
                  <c:v>14.486209630367775</c:v>
                </c:pt>
                <c:pt idx="14">
                  <c:v>15.249820566476032</c:v>
                </c:pt>
                <c:pt idx="15">
                  <c:v>15.997007909966211</c:v>
                </c:pt>
                <c:pt idx="16">
                  <c:v>16.968898999689046</c:v>
                </c:pt>
                <c:pt idx="17">
                  <c:v>17.680380697368822</c:v>
                </c:pt>
                <c:pt idx="18">
                  <c:v>18.377583641375811</c:v>
                </c:pt>
                <c:pt idx="19">
                  <c:v>19.285942511237476</c:v>
                </c:pt>
                <c:pt idx="20">
                  <c:v>19.951957423534694</c:v>
                </c:pt>
                <c:pt idx="21">
                  <c:v>20.820569659021494</c:v>
                </c:pt>
                <c:pt idx="22">
                  <c:v>21.667993130258093</c:v>
                </c:pt>
                <c:pt idx="23">
                  <c:v>22.49523695323678</c:v>
                </c:pt>
                <c:pt idx="24">
                  <c:v>23.303239826319903</c:v>
                </c:pt>
                <c:pt idx="25">
                  <c:v>24.092876433005152</c:v>
                </c:pt>
                <c:pt idx="26">
                  <c:v>24.864963133120867</c:v>
                </c:pt>
                <c:pt idx="27">
                  <c:v>25.620263035190931</c:v>
                </c:pt>
                <c:pt idx="28">
                  <c:v>26.541865500474064</c:v>
                </c:pt>
                <c:pt idx="29">
                  <c:v>27.261939413041134</c:v>
                </c:pt>
                <c:pt idx="30">
                  <c:v>28.141537475416698</c:v>
                </c:pt>
                <c:pt idx="31">
                  <c:v>28.829524525970701</c:v>
                </c:pt>
                <c:pt idx="32">
                  <c:v>29.67077994965593</c:v>
                </c:pt>
                <c:pt idx="33">
                  <c:v>30.492144034376917</c:v>
                </c:pt>
                <c:pt idx="34">
                  <c:v>31.294535589391149</c:v>
                </c:pt>
                <c:pt idx="35">
                  <c:v>32.07881117901843</c:v>
                </c:pt>
                <c:pt idx="36">
                  <c:v>32.845770618312841</c:v>
                </c:pt>
                <c:pt idx="37">
                  <c:v>33.596161874958675</c:v>
                </c:pt>
                <c:pt idx="38">
                  <c:v>34.475744585230096</c:v>
                </c:pt>
                <c:pt idx="39">
                  <c:v>35.192090569093708</c:v>
                </c:pt>
                <c:pt idx="40">
                  <c:v>36.0326499660381</c:v>
                </c:pt>
                <c:pt idx="41">
                  <c:v>36.853348290015539</c:v>
                </c:pt>
                <c:pt idx="42">
                  <c:v>37.655101954307895</c:v>
                </c:pt>
                <c:pt idx="43">
                  <c:v>38.438765289682877</c:v>
                </c:pt>
                <c:pt idx="44">
                  <c:v>39.20513601587156</c:v>
                </c:pt>
                <c:pt idx="45">
                  <c:v>40.078371816762612</c:v>
                </c:pt>
                <c:pt idx="46">
                  <c:v>40.80977140778635</c:v>
                </c:pt>
                <c:pt idx="47">
                  <c:v>41.644045166834999</c:v>
                </c:pt>
                <c:pt idx="48">
                  <c:v>42.458743522412874</c:v>
                </c:pt>
                <c:pt idx="49">
                  <c:v>43.254762253657049</c:v>
                </c:pt>
                <c:pt idx="50">
                  <c:v>44.032936716215801</c:v>
                </c:pt>
                <c:pt idx="51">
                  <c:v>44.901427330820383</c:v>
                </c:pt>
                <c:pt idx="52">
                  <c:v>45.643926762590404</c:v>
                </c:pt>
                <c:pt idx="53">
                  <c:v>46.473486037596658</c:v>
                </c:pt>
                <c:pt idx="54">
                  <c:v>47.283669089783665</c:v>
                </c:pt>
                <c:pt idx="55">
                  <c:v>48.075354906789293</c:v>
                </c:pt>
                <c:pt idx="56">
                  <c:v>48.849363047574116</c:v>
                </c:pt>
                <c:pt idx="57">
                  <c:v>49.699942699849217</c:v>
                </c:pt>
                <c:pt idx="58">
                  <c:v>50.438864785299614</c:v>
                </c:pt>
                <c:pt idx="59">
                  <c:v>51.251720147051245</c:v>
                </c:pt>
                <c:pt idx="60">
                  <c:v>52.045908028292843</c:v>
                </c:pt>
                <c:pt idx="61">
                  <c:v>52.822250699976053</c:v>
                </c:pt>
                <c:pt idx="62">
                  <c:v>53.664854596441714</c:v>
                </c:pt>
                <c:pt idx="63">
                  <c:v>54.487349972897206</c:v>
                </c:pt>
                <c:pt idx="64">
                  <c:v>55.290643142216993</c:v>
                </c:pt>
                <c:pt idx="65">
                  <c:v>56.075575202473871</c:v>
                </c:pt>
                <c:pt idx="66">
                  <c:v>56.842927372406422</c:v>
                </c:pt>
                <c:pt idx="67">
                  <c:v>57.66757499602069</c:v>
                </c:pt>
                <c:pt idx="68">
                  <c:v>58.472723808223591</c:v>
                </c:pt>
                <c:pt idx="69">
                  <c:v>59.259200488661989</c:v>
                </c:pt>
                <c:pt idx="70">
                  <c:v>60.027768202663822</c:v>
                </c:pt>
                <c:pt idx="71">
                  <c:v>60.846606623364075</c:v>
                </c:pt>
                <c:pt idx="72">
                  <c:v>61.645808884270238</c:v>
                </c:pt>
                <c:pt idx="73">
                  <c:v>62.426142533430735</c:v>
                </c:pt>
                <c:pt idx="74">
                  <c:v>63.251021446277747</c:v>
                </c:pt>
                <c:pt idx="75">
                  <c:v>63.994219658147202</c:v>
                </c:pt>
                <c:pt idx="76">
                  <c:v>64.780284222456373</c:v>
                </c:pt>
                <c:pt idx="77">
                  <c:v>65.60536455130557</c:v>
                </c:pt>
                <c:pt idx="78">
                  <c:v>66.408898849357342</c:v>
                </c:pt>
                <c:pt idx="79">
                  <c:v>67.191510608247654</c:v>
                </c:pt>
                <c:pt idx="80">
                  <c:v>67.95373333421449</c:v>
                </c:pt>
                <c:pt idx="81">
                  <c:v>68.748281839190881</c:v>
                </c:pt>
                <c:pt idx="82">
                  <c:v>69.52038356337269</c:v>
                </c:pt>
                <c:pt idx="83">
                  <c:v>70.270382168930695</c:v>
                </c:pt>
                <c:pt idx="84">
                  <c:v>71.046294313173888</c:v>
                </c:pt>
                <c:pt idx="85">
                  <c:v>71.797523112172698</c:v>
                </c:pt>
                <c:pt idx="86">
                  <c:v>72.52414611600787</c:v>
                </c:pt>
                <c:pt idx="87">
                  <c:v>73.269199123521986</c:v>
                </c:pt>
                <c:pt idx="88">
                  <c:v>74.027634695724331</c:v>
                </c:pt>
                <c:pt idx="89">
                  <c:v>74.714956150511796</c:v>
                </c:pt>
                <c:pt idx="90">
                  <c:v>75.411709065810143</c:v>
                </c:pt>
                <c:pt idx="91">
                  <c:v>76.11217502961604</c:v>
                </c:pt>
                <c:pt idx="92">
                  <c:v>76.776267419371692</c:v>
                </c:pt>
                <c:pt idx="93">
                  <c:v>77.403597271593043</c:v>
                </c:pt>
                <c:pt idx="94">
                  <c:v>78.023921091481071</c:v>
                </c:pt>
                <c:pt idx="95">
                  <c:v>78.603064988536943</c:v>
                </c:pt>
                <c:pt idx="96">
                  <c:v>79.166983633787552</c:v>
                </c:pt>
                <c:pt idx="97">
                  <c:v>79.686140541714195</c:v>
                </c:pt>
                <c:pt idx="98">
                  <c:v>80.183000904569454</c:v>
                </c:pt>
                <c:pt idx="99">
                  <c:v>80.633254987679109</c:v>
                </c:pt>
                <c:pt idx="100">
                  <c:v>81.056307648179015</c:v>
                </c:pt>
                <c:pt idx="101">
                  <c:v>81.386668496793561</c:v>
                </c:pt>
                <c:pt idx="102">
                  <c:v>81.821476375891734</c:v>
                </c:pt>
                <c:pt idx="103">
                  <c:v>82.074106630282259</c:v>
                </c:pt>
                <c:pt idx="104">
                  <c:v>82.402972438981109</c:v>
                </c:pt>
                <c:pt idx="105">
                  <c:v>82.592204046530924</c:v>
                </c:pt>
                <c:pt idx="106">
                  <c:v>82.836625802964917</c:v>
                </c:pt>
                <c:pt idx="107">
                  <c:v>82.976363123706363</c:v>
                </c:pt>
                <c:pt idx="108">
                  <c:v>83.156002770060667</c:v>
                </c:pt>
                <c:pt idx="109">
                  <c:v>83.304885258501713</c:v>
                </c:pt>
                <c:pt idx="110">
                  <c:v>83.428150270668112</c:v>
                </c:pt>
                <c:pt idx="111">
                  <c:v>83.530186663014888</c:v>
                </c:pt>
                <c:pt idx="112">
                  <c:v>83.614693052780481</c:v>
                </c:pt>
                <c:pt idx="113">
                  <c:v>83.684755512596581</c:v>
                </c:pt>
                <c:pt idx="114">
                  <c:v>83.742930234129432</c:v>
                </c:pt>
                <c:pt idx="115">
                  <c:v>83.791323529942986</c:v>
                </c:pt>
                <c:pt idx="116">
                  <c:v>83.84357562107418</c:v>
                </c:pt>
                <c:pt idx="117">
                  <c:v>83.875339805109462</c:v>
                </c:pt>
                <c:pt idx="118">
                  <c:v>83.901966994164439</c:v>
                </c:pt>
                <c:pt idx="119">
                  <c:v>83.930989999207128</c:v>
                </c:pt>
                <c:pt idx="120">
                  <c:v>83.948810536934076</c:v>
                </c:pt>
                <c:pt idx="121">
                  <c:v>83.968372612696214</c:v>
                </c:pt>
                <c:pt idx="122">
                  <c:v>83.984087670045284</c:v>
                </c:pt>
                <c:pt idx="123">
                  <c:v>83.99677120801158</c:v>
                </c:pt>
                <c:pt idx="124">
                  <c:v>84.007055193393171</c:v>
                </c:pt>
                <c:pt idx="125">
                  <c:v>84.015431349883315</c:v>
                </c:pt>
                <c:pt idx="126">
                  <c:v>84.022283893276821</c:v>
                </c:pt>
                <c:pt idx="127">
                  <c:v>84.02791432727193</c:v>
                </c:pt>
                <c:pt idx="128">
                  <c:v>84.033590893112603</c:v>
                </c:pt>
                <c:pt idx="129">
                  <c:v>84.037265991567281</c:v>
                </c:pt>
                <c:pt idx="130">
                  <c:v>84.041009440771873</c:v>
                </c:pt>
                <c:pt idx="131">
                  <c:v>84.043457842089339</c:v>
                </c:pt>
                <c:pt idx="132">
                  <c:v>84.045976379957665</c:v>
                </c:pt>
                <c:pt idx="133">
                  <c:v>84.048014122191574</c:v>
                </c:pt>
                <c:pt idx="134">
                  <c:v>84.049672470008034</c:v>
                </c:pt>
                <c:pt idx="135">
                  <c:v>84.051029803021152</c:v>
                </c:pt>
                <c:pt idx="136">
                  <c:v>84.052147045872076</c:v>
                </c:pt>
                <c:pt idx="137">
                  <c:v>84.053071811682031</c:v>
                </c:pt>
                <c:pt idx="138">
                  <c:v>84.053979550412734</c:v>
                </c:pt>
                <c:pt idx="139">
                  <c:v>84.054601575590851</c:v>
                </c:pt>
                <c:pt idx="140">
                  <c:v>84.055220242975835</c:v>
                </c:pt>
                <c:pt idx="141">
                  <c:v>84.055727773677674</c:v>
                </c:pt>
                <c:pt idx="142">
                  <c:v>84.056147395147036</c:v>
                </c:pt>
                <c:pt idx="143">
                  <c:v>84.056497043799666</c:v>
                </c:pt>
                <c:pt idx="144">
                  <c:v>84.056790653488207</c:v>
                </c:pt>
                <c:pt idx="145">
                  <c:v>84.05707676079507</c:v>
                </c:pt>
                <c:pt idx="146">
                  <c:v>84.057283221129353</c:v>
                </c:pt>
                <c:pt idx="147">
                  <c:v>84.057487998678496</c:v>
                </c:pt>
                <c:pt idx="148">
                  <c:v>84.057661517181657</c:v>
                </c:pt>
                <c:pt idx="149">
                  <c:v>84.057809995240405</c:v>
                </c:pt>
                <c:pt idx="150">
                  <c:v>84.057938255603673</c:v>
                </c:pt>
                <c:pt idx="151">
                  <c:v>84.058064873844828</c:v>
                </c:pt>
                <c:pt idx="152">
                  <c:v>84.058161463430736</c:v>
                </c:pt>
                <c:pt idx="153">
                  <c:v>84.058258661494762</c:v>
                </c:pt>
                <c:pt idx="154">
                  <c:v>84.05834431239461</c:v>
                </c:pt>
                <c:pt idx="155">
                  <c:v>84.058420479829749</c:v>
                </c:pt>
                <c:pt idx="156">
                  <c:v>84.058488781058642</c:v>
                </c:pt>
                <c:pt idx="157">
                  <c:v>84.058557797641839</c:v>
                </c:pt>
                <c:pt idx="158">
                  <c:v>84.05861330393347</c:v>
                </c:pt>
                <c:pt idx="159">
                  <c:v>84.0586702073076</c:v>
                </c:pt>
                <c:pt idx="160">
                  <c:v>84.058722110790356</c:v>
                </c:pt>
                <c:pt idx="161">
                  <c:v>84.058769737114886</c:v>
                </c:pt>
                <c:pt idx="162">
                  <c:v>84.05881834256968</c:v>
                </c:pt>
                <c:pt idx="163">
                  <c:v>84.058863025645934</c:v>
                </c:pt>
                <c:pt idx="164">
                  <c:v>84.058904302882382</c:v>
                </c:pt>
                <c:pt idx="165">
                  <c:v>84.05894259450298</c:v>
                </c:pt>
                <c:pt idx="166">
                  <c:v>84.058978246310062</c:v>
                </c:pt>
                <c:pt idx="167">
                  <c:v>84.059014756274294</c:v>
                </c:pt>
                <c:pt idx="168">
                  <c:v>84.059048738827897</c:v>
                </c:pt>
                <c:pt idx="169">
                  <c:v>84.059080461222464</c:v>
                </c:pt>
                <c:pt idx="170">
                  <c:v>84.059110149447847</c:v>
                </c:pt>
                <c:pt idx="171">
                  <c:v>84.059140442790351</c:v>
                </c:pt>
                <c:pt idx="172">
                  <c:v>84.059168759543013</c:v>
                </c:pt>
                <c:pt idx="173">
                  <c:v>84.059195284486194</c:v>
                </c:pt>
                <c:pt idx="174">
                  <c:v>84.059222183253226</c:v>
                </c:pt>
                <c:pt idx="175">
                  <c:v>84.059245466893913</c:v>
                </c:pt>
                <c:pt idx="176">
                  <c:v>84.059269161680078</c:v>
                </c:pt>
                <c:pt idx="177">
                  <c:v>84.059293053384764</c:v>
                </c:pt>
                <c:pt idx="178">
                  <c:v>84.059315406086341</c:v>
                </c:pt>
                <c:pt idx="179">
                  <c:v>84.059336352809581</c:v>
                </c:pt>
                <c:pt idx="180">
                  <c:v>84.059356011486216</c:v>
                </c:pt>
                <c:pt idx="181">
                  <c:v>84.059375764169062</c:v>
                </c:pt>
                <c:pt idx="182">
                  <c:v>84.059394273951597</c:v>
                </c:pt>
                <c:pt idx="183">
                  <c:v>84.059411643622113</c:v>
                </c:pt>
                <c:pt idx="184">
                  <c:v>84.059429018129691</c:v>
                </c:pt>
                <c:pt idx="185">
                  <c:v>84.059445300064709</c:v>
                </c:pt>
                <c:pt idx="186">
                  <c:v>84.059460578978957</c:v>
                </c:pt>
                <c:pt idx="187">
                  <c:v>84.059475803629425</c:v>
                </c:pt>
                <c:pt idx="188">
                  <c:v>84.059490884642614</c:v>
                </c:pt>
                <c:pt idx="189">
                  <c:v>84.059504227699989</c:v>
                </c:pt>
                <c:pt idx="190">
                  <c:v>84.059517481340862</c:v>
                </c:pt>
                <c:pt idx="191">
                  <c:v>84.059530576006438</c:v>
                </c:pt>
                <c:pt idx="192">
                  <c:v>84.059542828003956</c:v>
                </c:pt>
                <c:pt idx="193">
                  <c:v>84.059554307509089</c:v>
                </c:pt>
                <c:pt idx="194">
                  <c:v>84.059565625861268</c:v>
                </c:pt>
                <c:pt idx="195">
                  <c:v>84.059576224103239</c:v>
                </c:pt>
                <c:pt idx="196">
                  <c:v>84.059586642026829</c:v>
                </c:pt>
                <c:pt idx="197">
                  <c:v>84.059596392937891</c:v>
                </c:pt>
                <c:pt idx="198">
                  <c:v>84.059605952907916</c:v>
                </c:pt>
                <c:pt idx="199">
                  <c:v>84.059614898435782</c:v>
                </c:pt>
                <c:pt idx="200">
                  <c:v>84.059623649028396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71-451C-ADE6-EECD4F5CD2D1}"/>
            </c:ext>
          </c:extLst>
        </c:ser>
        <c:ser>
          <c:idx val="0"/>
          <c:order val="1"/>
          <c:tx>
            <c:v>Driver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Calculations!$U$11:$U$211</c:f>
              <c:numCache>
                <c:formatCode>0.00</c:formatCode>
                <c:ptCount val="201"/>
                <c:pt idx="0">
                  <c:v>43.973265192568334</c:v>
                </c:pt>
                <c:pt idx="1">
                  <c:v>44.313756624331859</c:v>
                </c:pt>
                <c:pt idx="2">
                  <c:v>44.811915360507598</c:v>
                </c:pt>
                <c:pt idx="3">
                  <c:v>45.136001345338244</c:v>
                </c:pt>
                <c:pt idx="4">
                  <c:v>45.610684303595846</c:v>
                </c:pt>
                <c:pt idx="5">
                  <c:v>45.919826379540822</c:v>
                </c:pt>
                <c:pt idx="6">
                  <c:v>46.373077925330762</c:v>
                </c:pt>
                <c:pt idx="7">
                  <c:v>46.668548520201234</c:v>
                </c:pt>
                <c:pt idx="8">
                  <c:v>47.102154031423879</c:v>
                </c:pt>
                <c:pt idx="9">
                  <c:v>47.524737127369576</c:v>
                </c:pt>
                <c:pt idx="10">
                  <c:v>47.936820955057584</c:v>
                </c:pt>
                <c:pt idx="11">
                  <c:v>48.338891692986579</c:v>
                </c:pt>
                <c:pt idx="12">
                  <c:v>48.731401950385724</c:v>
                </c:pt>
                <c:pt idx="13">
                  <c:v>49.114773784413828</c:v>
                </c:pt>
                <c:pt idx="14">
                  <c:v>49.489401385701093</c:v>
                </c:pt>
                <c:pt idx="15">
                  <c:v>49.855653475040363</c:v>
                </c:pt>
                <c:pt idx="16">
                  <c:v>50.331554882742182</c:v>
                </c:pt>
                <c:pt idx="17">
                  <c:v>50.679570575586979</c:v>
                </c:pt>
                <c:pt idx="18">
                  <c:v>51.020281806137824</c:v>
                </c:pt>
                <c:pt idx="19">
                  <c:v>51.463683370602411</c:v>
                </c:pt>
                <c:pt idx="20">
                  <c:v>51.788413686603143</c:v>
                </c:pt>
                <c:pt idx="21">
                  <c:v>52.211424433783804</c:v>
                </c:pt>
                <c:pt idx="22">
                  <c:v>52.62354356961221</c:v>
                </c:pt>
                <c:pt idx="23">
                  <c:v>53.025274509144893</c:v>
                </c:pt>
                <c:pt idx="24">
                  <c:v>53.417085425119851</c:v>
                </c:pt>
                <c:pt idx="25">
                  <c:v>53.799412448892866</c:v>
                </c:pt>
                <c:pt idx="26">
                  <c:v>54.172662515538846</c:v>
                </c:pt>
                <c:pt idx="27">
                  <c:v>54.537215899541309</c:v>
                </c:pt>
                <c:pt idx="28">
                  <c:v>54.981217923695702</c:v>
                </c:pt>
                <c:pt idx="29">
                  <c:v>55.327471061061644</c:v>
                </c:pt>
                <c:pt idx="30">
                  <c:v>55.749607461406264</c:v>
                </c:pt>
                <c:pt idx="31">
                  <c:v>56.079122842431104</c:v>
                </c:pt>
                <c:pt idx="32">
                  <c:v>56.48121539339337</c:v>
                </c:pt>
                <c:pt idx="33">
                  <c:v>56.872873400261803</c:v>
                </c:pt>
                <c:pt idx="34">
                  <c:v>57.254553191906474</c:v>
                </c:pt>
                <c:pt idx="35">
                  <c:v>57.626679876144067</c:v>
                </c:pt>
                <c:pt idx="36">
                  <c:v>57.98965008537381</c:v>
                </c:pt>
                <c:pt idx="37">
                  <c:v>58.343834425214929</c:v>
                </c:pt>
                <c:pt idx="38">
                  <c:v>58.7577449744755</c:v>
                </c:pt>
                <c:pt idx="39">
                  <c:v>59.093790351231441</c:v>
                </c:pt>
                <c:pt idx="40">
                  <c:v>59.486839006706973</c:v>
                </c:pt>
                <c:pt idx="41">
                  <c:v>59.869211299916081</c:v>
                </c:pt>
                <c:pt idx="42">
                  <c:v>60.241358540477762</c:v>
                </c:pt>
                <c:pt idx="43">
                  <c:v>60.603700745744355</c:v>
                </c:pt>
                <c:pt idx="44">
                  <c:v>60.956629368585723</c:v>
                </c:pt>
                <c:pt idx="45">
                  <c:v>61.356967731215661</c:v>
                </c:pt>
                <c:pt idx="46">
                  <c:v>61.690721655192043</c:v>
                </c:pt>
                <c:pt idx="47">
                  <c:v>62.069586071601847</c:v>
                </c:pt>
                <c:pt idx="48">
                  <c:v>62.437570373375635</c:v>
                </c:pt>
                <c:pt idx="49">
                  <c:v>62.795108211494643</c:v>
                </c:pt>
                <c:pt idx="50">
                  <c:v>63.142602429848871</c:v>
                </c:pt>
                <c:pt idx="51">
                  <c:v>63.5279197638312</c:v>
                </c:pt>
                <c:pt idx="52">
                  <c:v>63.855120413753681</c:v>
                </c:pt>
                <c:pt idx="53">
                  <c:v>64.218121815125855</c:v>
                </c:pt>
                <c:pt idx="54">
                  <c:v>64.569877632754881</c:v>
                </c:pt>
                <c:pt idx="55">
                  <c:v>64.910799768557467</c:v>
                </c:pt>
                <c:pt idx="56">
                  <c:v>65.241269076171392</c:v>
                </c:pt>
                <c:pt idx="57">
                  <c:v>65.600990251614263</c:v>
                </c:pt>
                <c:pt idx="58">
                  <c:v>65.910384259316317</c:v>
                </c:pt>
                <c:pt idx="59">
                  <c:v>66.247186301463472</c:v>
                </c:pt>
                <c:pt idx="60">
                  <c:v>66.572435281078668</c:v>
                </c:pt>
                <c:pt idx="61">
                  <c:v>66.886489243593545</c:v>
                </c:pt>
                <c:pt idx="62">
                  <c:v>67.222705083502944</c:v>
                </c:pt>
                <c:pt idx="63">
                  <c:v>67.545910426058711</c:v>
                </c:pt>
                <c:pt idx="64">
                  <c:v>67.856471777669483</c:v>
                </c:pt>
                <c:pt idx="65">
                  <c:v>68.154717522971254</c:v>
                </c:pt>
                <c:pt idx="66">
                  <c:v>68.440940202479382</c:v>
                </c:pt>
                <c:pt idx="67">
                  <c:v>68.742206220523741</c:v>
                </c:pt>
                <c:pt idx="68">
                  <c:v>69.029535843662288</c:v>
                </c:pt>
                <c:pt idx="69">
                  <c:v>69.303183244905782</c:v>
                </c:pt>
                <c:pt idx="70">
                  <c:v>69.563359271275729</c:v>
                </c:pt>
                <c:pt idx="71">
                  <c:v>69.832020960540447</c:v>
                </c:pt>
                <c:pt idx="72">
                  <c:v>70.085014498231175</c:v>
                </c:pt>
                <c:pt idx="73">
                  <c:v>70.322446554124667</c:v>
                </c:pt>
                <c:pt idx="74">
                  <c:v>70.562160720447395</c:v>
                </c:pt>
                <c:pt idx="75">
                  <c:v>70.767268580061611</c:v>
                </c:pt>
                <c:pt idx="76">
                  <c:v>70.971873728145866</c:v>
                </c:pt>
                <c:pt idx="77">
                  <c:v>71.171567375994528</c:v>
                </c:pt>
                <c:pt idx="78">
                  <c:v>71.349541378510736</c:v>
                </c:pt>
                <c:pt idx="79">
                  <c:v>71.505372089319195</c:v>
                </c:pt>
                <c:pt idx="80">
                  <c:v>71.638517301017941</c:v>
                </c:pt>
                <c:pt idx="81">
                  <c:v>71.755238989238563</c:v>
                </c:pt>
                <c:pt idx="82">
                  <c:v>71.844164331471362</c:v>
                </c:pt>
                <c:pt idx="83">
                  <c:v>71.904122209661921</c:v>
                </c:pt>
                <c:pt idx="84">
                  <c:v>71.934604090164697</c:v>
                </c:pt>
                <c:pt idx="85">
                  <c:v>71.928645031968557</c:v>
                </c:pt>
                <c:pt idx="86">
                  <c:v>71.884027962317802</c:v>
                </c:pt>
                <c:pt idx="87">
                  <c:v>71.791425614142781</c:v>
                </c:pt>
                <c:pt idx="88">
                  <c:v>71.638836608818835</c:v>
                </c:pt>
                <c:pt idx="89">
                  <c:v>71.439087069298211</c:v>
                </c:pt>
                <c:pt idx="90">
                  <c:v>71.163661913493399</c:v>
                </c:pt>
                <c:pt idx="91">
                  <c:v>70.795258008968332</c:v>
                </c:pt>
                <c:pt idx="92">
                  <c:v>70.33974184965048</c:v>
                </c:pt>
                <c:pt idx="93">
                  <c:v>69.78941084977177</c:v>
                </c:pt>
                <c:pt idx="94">
                  <c:v>69.10002811115001</c:v>
                </c:pt>
                <c:pt idx="95">
                  <c:v>68.293353368242791</c:v>
                </c:pt>
                <c:pt idx="96">
                  <c:v>67.326680967611907</c:v>
                </c:pt>
                <c:pt idx="97">
                  <c:v>66.273869372154309</c:v>
                </c:pt>
                <c:pt idx="98">
                  <c:v>65.191060484722442</c:v>
                </c:pt>
                <c:pt idx="99">
                  <c:v>64.371500893931085</c:v>
                </c:pt>
                <c:pt idx="100">
                  <c:v>64.154346847893962</c:v>
                </c:pt>
                <c:pt idx="101">
                  <c:v>64.634338176459849</c:v>
                </c:pt>
                <c:pt idx="102">
                  <c:v>66.15986626141995</c:v>
                </c:pt>
                <c:pt idx="103">
                  <c:v>67.368799747112661</c:v>
                </c:pt>
                <c:pt idx="104">
                  <c:v>69.122762923128889</c:v>
                </c:pt>
                <c:pt idx="105">
                  <c:v>70.181291655038379</c:v>
                </c:pt>
                <c:pt idx="106">
                  <c:v>71.581294056694873</c:v>
                </c:pt>
                <c:pt idx="107">
                  <c:v>72.398001176370087</c:v>
                </c:pt>
                <c:pt idx="108">
                  <c:v>73.471563081613894</c:v>
                </c:pt>
                <c:pt idx="109">
                  <c:v>74.39129607012616</c:v>
                </c:pt>
                <c:pt idx="110">
                  <c:v>75.184496585803601</c:v>
                </c:pt>
                <c:pt idx="111">
                  <c:v>75.8734432312622</c:v>
                </c:pt>
                <c:pt idx="112">
                  <c:v>76.476022107497926</c:v>
                </c:pt>
                <c:pt idx="113">
                  <c:v>77.006562516527936</c:v>
                </c:pt>
                <c:pt idx="114">
                  <c:v>77.476585007878654</c:v>
                </c:pt>
                <c:pt idx="115">
                  <c:v>77.895405897171941</c:v>
                </c:pt>
                <c:pt idx="116">
                  <c:v>78.387092370085483</c:v>
                </c:pt>
                <c:pt idx="117">
                  <c:v>78.713614695257718</c:v>
                </c:pt>
                <c:pt idx="118">
                  <c:v>79.009374390355674</c:v>
                </c:pt>
                <c:pt idx="119">
                  <c:v>79.362706759471649</c:v>
                </c:pt>
                <c:pt idx="120">
                  <c:v>79.601185116791683</c:v>
                </c:pt>
                <c:pt idx="121">
                  <c:v>79.888900954214847</c:v>
                </c:pt>
                <c:pt idx="122">
                  <c:v>80.146802948597411</c:v>
                </c:pt>
                <c:pt idx="123">
                  <c:v>80.379172038695515</c:v>
                </c:pt>
                <c:pt idx="124">
                  <c:v>80.589516568000363</c:v>
                </c:pt>
                <c:pt idx="125">
                  <c:v>80.780736370077733</c:v>
                </c:pt>
                <c:pt idx="126">
                  <c:v>80.955247571484165</c:v>
                </c:pt>
                <c:pt idx="127">
                  <c:v>81.115078421281027</c:v>
                </c:pt>
                <c:pt idx="128">
                  <c:v>81.296809831249135</c:v>
                </c:pt>
                <c:pt idx="129">
                  <c:v>81.429494117692244</c:v>
                </c:pt>
                <c:pt idx="130">
                  <c:v>81.581448923736829</c:v>
                </c:pt>
                <c:pt idx="131">
                  <c:v>81.693134428231076</c:v>
                </c:pt>
                <c:pt idx="132">
                  <c:v>81.821819088645611</c:v>
                </c:pt>
                <c:pt idx="133">
                  <c:v>81.939715408707187</c:v>
                </c:pt>
                <c:pt idx="134">
                  <c:v>82.048059619308603</c:v>
                </c:pt>
                <c:pt idx="135">
                  <c:v>82.147907806830204</c:v>
                </c:pt>
                <c:pt idx="136">
                  <c:v>82.240167617050474</c:v>
                </c:pt>
                <c:pt idx="137">
                  <c:v>82.325623480407288</c:v>
                </c:pt>
                <c:pt idx="138">
                  <c:v>82.420142536252868</c:v>
                </c:pt>
                <c:pt idx="139">
                  <c:v>82.492907448582585</c:v>
                </c:pt>
                <c:pt idx="140">
                  <c:v>82.573785071499088</c:v>
                </c:pt>
                <c:pt idx="141">
                  <c:v>82.648354889413596</c:v>
                </c:pt>
                <c:pt idx="142">
                  <c:v>82.717277849198737</c:v>
                </c:pt>
                <c:pt idx="143">
                  <c:v>82.781127772083948</c:v>
                </c:pt>
                <c:pt idx="144">
                  <c:v>82.840405183634999</c:v>
                </c:pt>
                <c:pt idx="145">
                  <c:v>82.904365015193605</c:v>
                </c:pt>
                <c:pt idx="146">
                  <c:v>82.955169650391056</c:v>
                </c:pt>
                <c:pt idx="147">
                  <c:v>83.010222842188114</c:v>
                </c:pt>
                <c:pt idx="148">
                  <c:v>83.061173761239274</c:v>
                </c:pt>
                <c:pt idx="149">
                  <c:v>83.108428817255472</c:v>
                </c:pt>
                <c:pt idx="150">
                  <c:v>83.152344232167394</c:v>
                </c:pt>
                <c:pt idx="151">
                  <c:v>83.198844290009575</c:v>
                </c:pt>
                <c:pt idx="152">
                  <c:v>83.236612063354698</c:v>
                </c:pt>
                <c:pt idx="153">
                  <c:v>83.276761893560717</c:v>
                </c:pt>
                <c:pt idx="154">
                  <c:v>83.314000675208717</c:v>
                </c:pt>
                <c:pt idx="155">
                  <c:v>83.348607378593243</c:v>
                </c:pt>
                <c:pt idx="156">
                  <c:v>83.380827840364233</c:v>
                </c:pt>
                <c:pt idx="157">
                  <c:v>83.414493247688995</c:v>
                </c:pt>
                <c:pt idx="158">
                  <c:v>83.442334318143466</c:v>
                </c:pt>
                <c:pt idx="159">
                  <c:v>83.471530438389294</c:v>
                </c:pt>
                <c:pt idx="160">
                  <c:v>83.498681440638194</c:v>
                </c:pt>
                <c:pt idx="161">
                  <c:v>83.523976004096824</c:v>
                </c:pt>
                <c:pt idx="162">
                  <c:v>83.55010646506237</c:v>
                </c:pt>
                <c:pt idx="163">
                  <c:v>83.5743535837493</c:v>
                </c:pt>
                <c:pt idx="164">
                  <c:v>83.596895723439658</c:v>
                </c:pt>
                <c:pt idx="165">
                  <c:v>83.617890434366501</c:v>
                </c:pt>
                <c:pt idx="166">
                  <c:v>83.637477327019965</c:v>
                </c:pt>
                <c:pt idx="167">
                  <c:v>83.657544565512936</c:v>
                </c:pt>
                <c:pt idx="168">
                  <c:v>83.67620464984364</c:v>
                </c:pt>
                <c:pt idx="169">
                  <c:v>83.693587044488012</c:v>
                </c:pt>
                <c:pt idx="170">
                  <c:v>83.709806559233883</c:v>
                </c:pt>
                <c:pt idx="171">
                  <c:v>83.726294004306169</c:v>
                </c:pt>
                <c:pt idx="172">
                  <c:v>83.741636525646811</c:v>
                </c:pt>
                <c:pt idx="173">
                  <c:v>83.755938328043115</c:v>
                </c:pt>
                <c:pt idx="174">
                  <c:v>83.770364613912633</c:v>
                </c:pt>
                <c:pt idx="175">
                  <c:v>83.782783797892378</c:v>
                </c:pt>
                <c:pt idx="176">
                  <c:v>83.795352641354683</c:v>
                </c:pt>
                <c:pt idx="177">
                  <c:v>83.807950749081414</c:v>
                </c:pt>
                <c:pt idx="178">
                  <c:v>83.819665724347416</c:v>
                </c:pt>
                <c:pt idx="179">
                  <c:v>83.830578568418034</c:v>
                </c:pt>
                <c:pt idx="180">
                  <c:v>83.840761166710905</c:v>
                </c:pt>
                <c:pt idx="181">
                  <c:v>83.850933287846686</c:v>
                </c:pt>
                <c:pt idx="182">
                  <c:v>83.860410428143396</c:v>
                </c:pt>
                <c:pt idx="183">
                  <c:v>83.869254704130299</c:v>
                </c:pt>
                <c:pt idx="184">
                  <c:v>83.878053240850079</c:v>
                </c:pt>
                <c:pt idx="185">
                  <c:v>83.88625428077944</c:v>
                </c:pt>
                <c:pt idx="186">
                  <c:v>83.893910886470934</c:v>
                </c:pt>
                <c:pt idx="187">
                  <c:v>83.901502289255617</c:v>
                </c:pt>
                <c:pt idx="188">
                  <c:v>83.908984487735637</c:v>
                </c:pt>
                <c:pt idx="189">
                  <c:v>83.915573136878905</c:v>
                </c:pt>
                <c:pt idx="190">
                  <c:v>83.922088487633545</c:v>
                </c:pt>
                <c:pt idx="191">
                  <c:v>83.928497127674788</c:v>
                </c:pt>
                <c:pt idx="192">
                  <c:v>83.934467643363533</c:v>
                </c:pt>
                <c:pt idx="193">
                  <c:v>83.940039165146175</c:v>
                </c:pt>
                <c:pt idx="194">
                  <c:v>83.945511131948578</c:v>
                </c:pt>
                <c:pt idx="195">
                  <c:v>83.950615771214942</c:v>
                </c:pt>
                <c:pt idx="196">
                  <c:v>83.95561551040538</c:v>
                </c:pt>
                <c:pt idx="197">
                  <c:v>83.960278960201236</c:v>
                </c:pt>
                <c:pt idx="198">
                  <c:v>83.964835940200402</c:v>
                </c:pt>
                <c:pt idx="199">
                  <c:v>83.969086481663183</c:v>
                </c:pt>
                <c:pt idx="200">
                  <c:v>83.973231757901544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571-451C-ADE6-EECD4F5CD2D1}"/>
            </c:ext>
          </c:extLst>
        </c:ser>
        <c:ser>
          <c:idx val="1"/>
          <c:order val="2"/>
          <c:tx>
            <c:v>Port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Calculations!$V$11:$V$211</c:f>
              <c:numCache>
                <c:formatCode>0.00</c:formatCode>
                <c:ptCount val="201"/>
                <c:pt idx="0">
                  <c:v>44.059657083695171</c:v>
                </c:pt>
                <c:pt idx="1">
                  <c:v>44.403656489155239</c:v>
                </c:pt>
                <c:pt idx="2">
                  <c:v>44.907210138009873</c:v>
                </c:pt>
                <c:pt idx="3">
                  <c:v>45.234981490971947</c:v>
                </c:pt>
                <c:pt idx="4">
                  <c:v>45.715325860637961</c:v>
                </c:pt>
                <c:pt idx="5">
                  <c:v>46.028331248396739</c:v>
                </c:pt>
                <c:pt idx="6">
                  <c:v>46.487511549072451</c:v>
                </c:pt>
                <c:pt idx="7">
                  <c:v>46.787023976586738</c:v>
                </c:pt>
                <c:pt idx="8">
                  <c:v>47.226826472981649</c:v>
                </c:pt>
                <c:pt idx="9">
                  <c:v>47.65576793560097</c:v>
                </c:pt>
                <c:pt idx="10">
                  <c:v>48.074371855265298</c:v>
                </c:pt>
                <c:pt idx="11">
                  <c:v>48.4831247635951</c:v>
                </c:pt>
                <c:pt idx="12">
                  <c:v>48.882479632325342</c:v>
                </c:pt>
                <c:pt idx="13">
                  <c:v>49.272858890569786</c:v>
                </c:pt>
                <c:pt idx="14">
                  <c:v>49.654657110429838</c:v>
                </c:pt>
                <c:pt idx="15">
                  <c:v>50.028243403754928</c:v>
                </c:pt>
                <c:pt idx="16">
                  <c:v>50.5141789102925</c:v>
                </c:pt>
                <c:pt idx="17">
                  <c:v>50.869912081574391</c:v>
                </c:pt>
                <c:pt idx="18">
                  <c:v>51.218505749650198</c:v>
                </c:pt>
                <c:pt idx="19">
                  <c:v>51.672674584429117</c:v>
                </c:pt>
                <c:pt idx="20">
                  <c:v>52.005673945357941</c:v>
                </c:pt>
                <c:pt idx="21">
                  <c:v>52.43996907732015</c:v>
                </c:pt>
                <c:pt idx="22">
                  <c:v>52.863669608658498</c:v>
                </c:pt>
                <c:pt idx="23">
                  <c:v>53.277280098110644</c:v>
                </c:pt>
                <c:pt idx="24">
                  <c:v>53.681269895017536</c:v>
                </c:pt>
                <c:pt idx="25">
                  <c:v>54.076076340650985</c:v>
                </c:pt>
                <c:pt idx="26">
                  <c:v>54.462107613719901</c:v>
                </c:pt>
                <c:pt idx="27">
                  <c:v>54.839745266477081</c:v>
                </c:pt>
                <c:pt idx="28">
                  <c:v>55.300530810567352</c:v>
                </c:pt>
                <c:pt idx="29">
                  <c:v>55.660554958542434</c:v>
                </c:pt>
                <c:pt idx="30">
                  <c:v>56.100337648858471</c:v>
                </c:pt>
                <c:pt idx="31">
                  <c:v>56.444317828937756</c:v>
                </c:pt>
                <c:pt idx="32">
                  <c:v>56.864928505215545</c:v>
                </c:pt>
                <c:pt idx="33">
                  <c:v>57.275593100410262</c:v>
                </c:pt>
                <c:pt idx="34">
                  <c:v>57.676770995787948</c:v>
                </c:pt>
                <c:pt idx="35">
                  <c:v>58.06889044565245</c:v>
                </c:pt>
                <c:pt idx="36">
                  <c:v>58.452351324718876</c:v>
                </c:pt>
                <c:pt idx="37">
                  <c:v>58.827527578555021</c:v>
                </c:pt>
                <c:pt idx="38">
                  <c:v>59.267294916766758</c:v>
                </c:pt>
                <c:pt idx="39">
                  <c:v>59.625447194513306</c:v>
                </c:pt>
                <c:pt idx="40">
                  <c:v>60.045701106797402</c:v>
                </c:pt>
                <c:pt idx="41">
                  <c:v>60.456023356764888</c:v>
                </c:pt>
                <c:pt idx="42">
                  <c:v>60.856872014717823</c:v>
                </c:pt>
                <c:pt idx="43">
                  <c:v>61.248674089587553</c:v>
                </c:pt>
                <c:pt idx="44">
                  <c:v>61.631828262661031</c:v>
                </c:pt>
                <c:pt idx="45">
                  <c:v>62.068407483988807</c:v>
                </c:pt>
                <c:pt idx="46">
                  <c:v>62.434071897417866</c:v>
                </c:pt>
                <c:pt idx="47">
                  <c:v>62.851164527708761</c:v>
                </c:pt>
                <c:pt idx="48">
                  <c:v>63.258465804127397</c:v>
                </c:pt>
                <c:pt idx="49">
                  <c:v>63.656423076664446</c:v>
                </c:pt>
                <c:pt idx="50">
                  <c:v>64.04545341148031</c:v>
                </c:pt>
                <c:pt idx="51">
                  <c:v>64.47962692255598</c:v>
                </c:pt>
                <c:pt idx="52">
                  <c:v>64.850807011562623</c:v>
                </c:pt>
                <c:pt idx="53">
                  <c:v>65.265498109474308</c:v>
                </c:pt>
                <c:pt idx="54">
                  <c:v>65.670490098148917</c:v>
                </c:pt>
                <c:pt idx="55">
                  <c:v>66.066220784585866</c:v>
                </c:pt>
                <c:pt idx="56">
                  <c:v>66.453098046129554</c:v>
                </c:pt>
                <c:pt idx="57">
                  <c:v>66.878225104573673</c:v>
                </c:pt>
                <c:pt idx="58">
                  <c:v>67.247520920627551</c:v>
                </c:pt>
                <c:pt idx="59">
                  <c:v>67.653736094023486</c:v>
                </c:pt>
                <c:pt idx="60">
                  <c:v>68.050585145345622</c:v>
                </c:pt>
                <c:pt idx="61">
                  <c:v>68.438474330967296</c:v>
                </c:pt>
                <c:pt idx="62">
                  <c:v>68.859412397491596</c:v>
                </c:pt>
                <c:pt idx="63">
                  <c:v>69.2702349718965</c:v>
                </c:pt>
                <c:pt idx="64">
                  <c:v>69.671385663400457</c:v>
                </c:pt>
                <c:pt idx="65">
                  <c:v>70.063274277196669</c:v>
                </c:pt>
                <c:pt idx="66">
                  <c:v>70.44627936961264</c:v>
                </c:pt>
                <c:pt idx="67">
                  <c:v>70.857740873056059</c:v>
                </c:pt>
                <c:pt idx="68">
                  <c:v>71.259303271641187</c:v>
                </c:pt>
                <c:pt idx="69">
                  <c:v>71.651357287521563</c:v>
                </c:pt>
                <c:pt idx="70">
                  <c:v>72.034259167974156</c:v>
                </c:pt>
                <c:pt idx="71">
                  <c:v>72.441912018891628</c:v>
                </c:pt>
                <c:pt idx="72">
                  <c:v>72.839436748032085</c:v>
                </c:pt>
                <c:pt idx="73">
                  <c:v>73.227171105448534</c:v>
                </c:pt>
                <c:pt idx="74">
                  <c:v>73.636513866508167</c:v>
                </c:pt>
                <c:pt idx="75">
                  <c:v>74.004767035384845</c:v>
                </c:pt>
                <c:pt idx="76">
                  <c:v>74.393570434871393</c:v>
                </c:pt>
                <c:pt idx="77">
                  <c:v>74.800752759821592</c:v>
                </c:pt>
                <c:pt idx="78">
                  <c:v>75.196206363751486</c:v>
                </c:pt>
                <c:pt idx="79">
                  <c:v>75.580104046918038</c:v>
                </c:pt>
                <c:pt idx="80">
                  <c:v>75.952558964449167</c:v>
                </c:pt>
                <c:pt idx="81">
                  <c:v>76.338981119387554</c:v>
                </c:pt>
                <c:pt idx="82">
                  <c:v>76.712325183947129</c:v>
                </c:pt>
                <c:pt idx="83">
                  <c:v>77.072514331265339</c:v>
                </c:pt>
                <c:pt idx="84">
                  <c:v>77.442050534903629</c:v>
                </c:pt>
                <c:pt idx="85">
                  <c:v>77.796192804581977</c:v>
                </c:pt>
                <c:pt idx="86">
                  <c:v>78.134603468122066</c:v>
                </c:pt>
                <c:pt idx="87">
                  <c:v>78.476470804348935</c:v>
                </c:pt>
                <c:pt idx="88">
                  <c:v>78.817963659905118</c:v>
                </c:pt>
                <c:pt idx="89">
                  <c:v>79.12048730018428</c:v>
                </c:pt>
                <c:pt idx="90">
                  <c:v>79.418888968726307</c:v>
                </c:pt>
                <c:pt idx="91">
                  <c:v>79.708553205853349</c:v>
                </c:pt>
                <c:pt idx="92">
                  <c:v>79.971334367742827</c:v>
                </c:pt>
                <c:pt idx="93">
                  <c:v>80.206414868209549</c:v>
                </c:pt>
                <c:pt idx="94">
                  <c:v>80.423194891174575</c:v>
                </c:pt>
                <c:pt idx="95">
                  <c:v>80.607956827061997</c:v>
                </c:pt>
                <c:pt idx="96">
                  <c:v>80.767190100650907</c:v>
                </c:pt>
                <c:pt idx="97">
                  <c:v>80.890874791854216</c:v>
                </c:pt>
                <c:pt idx="98">
                  <c:v>80.982866041219594</c:v>
                </c:pt>
                <c:pt idx="99">
                  <c:v>81.037472438928177</c:v>
                </c:pt>
                <c:pt idx="100">
                  <c:v>81.056307648179015</c:v>
                </c:pt>
                <c:pt idx="101">
                  <c:v>81.042661626316871</c:v>
                </c:pt>
                <c:pt idx="102">
                  <c:v>80.973904413094232</c:v>
                </c:pt>
                <c:pt idx="103">
                  <c:v>80.898755522873842</c:v>
                </c:pt>
                <c:pt idx="104">
                  <c:v>80.747265032652095</c:v>
                </c:pt>
                <c:pt idx="105">
                  <c:v>80.623483139723632</c:v>
                </c:pt>
                <c:pt idx="106">
                  <c:v>80.408712188820431</c:v>
                </c:pt>
                <c:pt idx="107">
                  <c:v>80.248928653859863</c:v>
                </c:pt>
                <c:pt idx="108">
                  <c:v>79.988752928155634</c:v>
                </c:pt>
                <c:pt idx="109">
                  <c:v>79.708680800925777</c:v>
                </c:pt>
                <c:pt idx="110">
                  <c:v>79.413328465965577</c:v>
                </c:pt>
                <c:pt idx="111">
                  <c:v>79.106598251044943</c:v>
                </c:pt>
                <c:pt idx="112">
                  <c:v>78.791735804546462</c:v>
                </c:pt>
                <c:pt idx="113">
                  <c:v>78.471404772796319</c:v>
                </c:pt>
                <c:pt idx="114">
                  <c:v>78.147766778079941</c:v>
                </c:pt>
                <c:pt idx="115">
                  <c:v>77.822559023727763</c:v>
                </c:pt>
                <c:pt idx="116">
                  <c:v>77.388855531675176</c:v>
                </c:pt>
                <c:pt idx="117">
                  <c:v>77.064871189311106</c:v>
                </c:pt>
                <c:pt idx="118">
                  <c:v>76.742889102437616</c:v>
                </c:pt>
                <c:pt idx="119">
                  <c:v>76.317722072395483</c:v>
                </c:pt>
                <c:pt idx="120">
                  <c:v>76.002527058757124</c:v>
                </c:pt>
                <c:pt idx="121">
                  <c:v>75.587772030990919</c:v>
                </c:pt>
                <c:pt idx="122">
                  <c:v>75.179764148443027</c:v>
                </c:pt>
                <c:pt idx="123">
                  <c:v>74.778814352880531</c:v>
                </c:pt>
                <c:pt idx="124">
                  <c:v>74.385085262089163</c:v>
                </c:pt>
                <c:pt idx="125">
                  <c:v>73.998631257527478</c:v>
                </c:pt>
                <c:pt idx="126">
                  <c:v>73.619428373873774</c:v>
                </c:pt>
                <c:pt idx="127">
                  <c:v>73.247396558555252</c:v>
                </c:pt>
                <c:pt idx="128">
                  <c:v>72.792256203203479</c:v>
                </c:pt>
                <c:pt idx="129">
                  <c:v>72.435881537066507</c:v>
                </c:pt>
                <c:pt idx="130">
                  <c:v>71.999809614212623</c:v>
                </c:pt>
                <c:pt idx="131">
                  <c:v>71.658251145053271</c:v>
                </c:pt>
                <c:pt idx="132">
                  <c:v>71.240124935515482</c:v>
                </c:pt>
                <c:pt idx="133">
                  <c:v>70.831463188223893</c:v>
                </c:pt>
                <c:pt idx="134">
                  <c:v>70.431907876403272</c:v>
                </c:pt>
                <c:pt idx="135">
                  <c:v>70.041109069654524</c:v>
                </c:pt>
                <c:pt idx="136">
                  <c:v>69.658727752276533</c:v>
                </c:pt>
                <c:pt idx="137">
                  <c:v>69.284437515276252</c:v>
                </c:pt>
                <c:pt idx="138">
                  <c:v>68.845529881948465</c:v>
                </c:pt>
                <c:pt idx="139">
                  <c:v>68.487958201009491</c:v>
                </c:pt>
                <c:pt idx="140">
                  <c:v>68.06827138373427</c:v>
                </c:pt>
                <c:pt idx="141">
                  <c:v>67.658402840425879</c:v>
                </c:pt>
                <c:pt idx="142">
                  <c:v>67.257917455556679</c:v>
                </c:pt>
                <c:pt idx="143">
                  <c:v>66.866405843703376</c:v>
                </c:pt>
                <c:pt idx="144">
                  <c:v>66.483482900277693</c:v>
                </c:pt>
                <c:pt idx="145">
                  <c:v>66.047112428020569</c:v>
                </c:pt>
                <c:pt idx="146">
                  <c:v>65.681583710760108</c:v>
                </c:pt>
                <c:pt idx="147">
                  <c:v>65.26460735955196</c:v>
                </c:pt>
                <c:pt idx="148">
                  <c:v>64.857383798895597</c:v>
                </c:pt>
                <c:pt idx="149">
                  <c:v>64.45947081824697</c:v>
                </c:pt>
                <c:pt idx="150">
                  <c:v>64.070454950867457</c:v>
                </c:pt>
                <c:pt idx="151">
                  <c:v>63.636264465580325</c:v>
                </c:pt>
                <c:pt idx="152">
                  <c:v>63.265041712401946</c:v>
                </c:pt>
                <c:pt idx="153">
                  <c:v>62.85027073337146</c:v>
                </c:pt>
                <c:pt idx="154">
                  <c:v>62.445165320759635</c:v>
                </c:pt>
                <c:pt idx="155">
                  <c:v>62.049286357625931</c:v>
                </c:pt>
                <c:pt idx="156">
                  <c:v>61.662223779614102</c:v>
                </c:pt>
                <c:pt idx="157">
                  <c:v>61.236840202365912</c:v>
                </c:pt>
                <c:pt idx="158">
                  <c:v>60.867269439260944</c:v>
                </c:pt>
                <c:pt idx="159">
                  <c:v>60.460686154279188</c:v>
                </c:pt>
                <c:pt idx="160">
                  <c:v>60.063399227842773</c:v>
                </c:pt>
                <c:pt idx="161">
                  <c:v>59.674993368106072</c:v>
                </c:pt>
                <c:pt idx="162">
                  <c:v>59.253376143619327</c:v>
                </c:pt>
                <c:pt idx="163">
                  <c:v>58.841748024644971</c:v>
                </c:pt>
                <c:pt idx="164">
                  <c:v>58.439646824065477</c:v>
                </c:pt>
                <c:pt idx="165">
                  <c:v>58.046641669225508</c:v>
                </c:pt>
                <c:pt idx="166">
                  <c:v>57.662330243516067</c:v>
                </c:pt>
                <c:pt idx="167">
                  <c:v>57.249180633309258</c:v>
                </c:pt>
                <c:pt idx="168">
                  <c:v>56.845628202245322</c:v>
                </c:pt>
                <c:pt idx="169">
                  <c:v>56.451237260081825</c:v>
                </c:pt>
                <c:pt idx="170">
                  <c:v>56.065601114757982</c:v>
                </c:pt>
                <c:pt idx="171">
                  <c:v>55.654445838317542</c:v>
                </c:pt>
                <c:pt idx="172">
                  <c:v>55.252796623304626</c:v>
                </c:pt>
                <c:pt idx="173">
                  <c:v>54.860223856503893</c:v>
                </c:pt>
                <c:pt idx="174">
                  <c:v>54.444714603483384</c:v>
                </c:pt>
                <c:pt idx="175">
                  <c:v>54.069792844131477</c:v>
                </c:pt>
                <c:pt idx="176">
                  <c:v>53.672555374094856</c:v>
                </c:pt>
                <c:pt idx="177">
                  <c:v>53.254681261900643</c:v>
                </c:pt>
                <c:pt idx="178">
                  <c:v>52.846622920480293</c:v>
                </c:pt>
                <c:pt idx="179">
                  <c:v>52.447929791479851</c:v>
                </c:pt>
                <c:pt idx="180">
                  <c:v>52.058181641720765</c:v>
                </c:pt>
                <c:pt idx="181">
                  <c:v>51.650075044365629</c:v>
                </c:pt>
                <c:pt idx="182">
                  <c:v>51.251335894525852</c:v>
                </c:pt>
                <c:pt idx="183">
                  <c:v>50.861543805956664</c:v>
                </c:pt>
                <c:pt idx="184">
                  <c:v>50.45518523985929</c:v>
                </c:pt>
                <c:pt idx="185">
                  <c:v>50.058114992473904</c:v>
                </c:pt>
                <c:pt idx="186">
                  <c:v>49.669917931093067</c:v>
                </c:pt>
                <c:pt idx="187">
                  <c:v>49.266747484456211</c:v>
                </c:pt>
                <c:pt idx="188">
                  <c:v>48.849819848823294</c:v>
                </c:pt>
                <c:pt idx="189">
                  <c:v>48.465035377372402</c:v>
                </c:pt>
                <c:pt idx="190">
                  <c:v>48.066697384256933</c:v>
                </c:pt>
                <c:pt idx="191">
                  <c:v>47.655908752243661</c:v>
                </c:pt>
                <c:pt idx="192">
                  <c:v>47.254609776374899</c:v>
                </c:pt>
                <c:pt idx="193">
                  <c:v>46.862371904125538</c:v>
                </c:pt>
                <c:pt idx="194">
                  <c:v>46.458839425554707</c:v>
                </c:pt>
                <c:pt idx="195">
                  <c:v>46.064468062628173</c:v>
                </c:pt>
                <c:pt idx="196">
                  <c:v>45.659793108890099</c:v>
                </c:pt>
                <c:pt idx="197">
                  <c:v>45.264330643077805</c:v>
                </c:pt>
                <c:pt idx="198">
                  <c:v>44.859471089558042</c:v>
                </c:pt>
                <c:pt idx="199">
                  <c:v>44.463832349684765</c:v>
                </c:pt>
                <c:pt idx="200">
                  <c:v>44.059623649028282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571-451C-ADE6-EECD4F5CD2D1}"/>
            </c:ext>
          </c:extLst>
        </c:ser>
        <c:ser>
          <c:idx val="2"/>
          <c:order val="3"/>
          <c:tx>
            <c:v>Leakage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Calculations!$W$11:$W$211</c:f>
              <c:numCache>
                <c:formatCode>0.00</c:formatCode>
                <c:ptCount val="201"/>
                <c:pt idx="0">
                  <c:v>7.157696283410794</c:v>
                </c:pt>
                <c:pt idx="1">
                  <c:v>7.6736991241065446</c:v>
                </c:pt>
                <c:pt idx="2">
                  <c:v>8.4290353191202563</c:v>
                </c:pt>
                <c:pt idx="3">
                  <c:v>8.9206962443914257</c:v>
                </c:pt>
                <c:pt idx="4">
                  <c:v>9.6412187635170721</c:v>
                </c:pt>
                <c:pt idx="5">
                  <c:v>10.110730901512222</c:v>
                </c:pt>
                <c:pt idx="6">
                  <c:v>10.799507555858465</c:v>
                </c:pt>
                <c:pt idx="7">
                  <c:v>11.248780411224118</c:v>
                </c:pt>
                <c:pt idx="8">
                  <c:v>11.908490593650709</c:v>
                </c:pt>
                <c:pt idx="9">
                  <c:v>12.551909364102992</c:v>
                </c:pt>
                <c:pt idx="10">
                  <c:v>13.179821957332233</c:v>
                </c:pt>
                <c:pt idx="11">
                  <c:v>13.792958169295556</c:v>
                </c:pt>
                <c:pt idx="12">
                  <c:v>14.391997456157027</c:v>
                </c:pt>
                <c:pt idx="13">
                  <c:v>14.977573460185255</c:v>
                </c:pt>
                <c:pt idx="14">
                  <c:v>15.550278038167242</c:v>
                </c:pt>
                <c:pt idx="15">
                  <c:v>16.1106648565769</c:v>
                </c:pt>
                <c:pt idx="16">
                  <c:v>16.83957815470659</c:v>
                </c:pt>
                <c:pt idx="17">
                  <c:v>17.373185589186345</c:v>
                </c:pt>
                <c:pt idx="18">
                  <c:v>17.896083895228404</c:v>
                </c:pt>
                <c:pt idx="19">
                  <c:v>18.577347747549251</c:v>
                </c:pt>
                <c:pt idx="20">
                  <c:v>19.076854884163652</c:v>
                </c:pt>
                <c:pt idx="21">
                  <c:v>19.728308567886362</c:v>
                </c:pt>
                <c:pt idx="22">
                  <c:v>20.363870569173184</c:v>
                </c:pt>
                <c:pt idx="23">
                  <c:v>20.984297725388934</c:v>
                </c:pt>
                <c:pt idx="24">
                  <c:v>21.5902940603847</c:v>
                </c:pt>
                <c:pt idx="25">
                  <c:v>22.182515586544227</c:v>
                </c:pt>
                <c:pt idx="26">
                  <c:v>22.761574573136933</c:v>
                </c:pt>
                <c:pt idx="27">
                  <c:v>23.32804335055053</c:v>
                </c:pt>
                <c:pt idx="28">
                  <c:v>24.01923735523599</c:v>
                </c:pt>
                <c:pt idx="29">
                  <c:v>24.559286385507313</c:v>
                </c:pt>
                <c:pt idx="30">
                  <c:v>25.218976761853597</c:v>
                </c:pt>
                <c:pt idx="31">
                  <c:v>25.73496037716972</c:v>
                </c:pt>
                <c:pt idx="32">
                  <c:v>26.365893427150521</c:v>
                </c:pt>
                <c:pt idx="33">
                  <c:v>26.981907767109796</c:v>
                </c:pt>
                <c:pt idx="34">
                  <c:v>27.583692492305872</c:v>
                </c:pt>
                <c:pt idx="35">
                  <c:v>28.17189001205125</c:v>
                </c:pt>
                <c:pt idx="36">
                  <c:v>28.747100171230539</c:v>
                </c:pt>
                <c:pt idx="37">
                  <c:v>29.30988392647247</c:v>
                </c:pt>
                <c:pt idx="38">
                  <c:v>29.969558950713875</c:v>
                </c:pt>
                <c:pt idx="39">
                  <c:v>30.506808081518905</c:v>
                </c:pt>
                <c:pt idx="40">
                  <c:v>31.137214736132716</c:v>
                </c:pt>
                <c:pt idx="41">
                  <c:v>31.752725023106109</c:v>
                </c:pt>
                <c:pt idx="42">
                  <c:v>32.354026184228239</c:v>
                </c:pt>
                <c:pt idx="43">
                  <c:v>32.941758889350147</c:v>
                </c:pt>
                <c:pt idx="44">
                  <c:v>33.516521338981555</c:v>
                </c:pt>
                <c:pt idx="45">
                  <c:v>34.17142885009158</c:v>
                </c:pt>
                <c:pt idx="46">
                  <c:v>34.719960852316845</c:v>
                </c:pt>
                <c:pt idx="47">
                  <c:v>35.345644046987012</c:v>
                </c:pt>
                <c:pt idx="48">
                  <c:v>35.956643862985274</c:v>
                </c:pt>
                <c:pt idx="49">
                  <c:v>36.553631864876166</c:v>
                </c:pt>
                <c:pt idx="50">
                  <c:v>37.137234263563542</c:v>
                </c:pt>
                <c:pt idx="51">
                  <c:v>37.788566326403398</c:v>
                </c:pt>
                <c:pt idx="52">
                  <c:v>38.345406086791215</c:v>
                </c:pt>
                <c:pt idx="53">
                  <c:v>38.967531273250763</c:v>
                </c:pt>
                <c:pt idx="54">
                  <c:v>39.575118793681533</c:v>
                </c:pt>
                <c:pt idx="55">
                  <c:v>40.168827045402949</c:v>
                </c:pt>
                <c:pt idx="56">
                  <c:v>40.749269746566831</c:v>
                </c:pt>
                <c:pt idx="57">
                  <c:v>41.387123101926903</c:v>
                </c:pt>
                <c:pt idx="58">
                  <c:v>41.941232052678863</c:v>
                </c:pt>
                <c:pt idx="59">
                  <c:v>42.550767320251992</c:v>
                </c:pt>
                <c:pt idx="60">
                  <c:v>43.146285786534406</c:v>
                </c:pt>
                <c:pt idx="61">
                  <c:v>43.728401715186671</c:v>
                </c:pt>
                <c:pt idx="62">
                  <c:v>44.360172696681992</c:v>
                </c:pt>
                <c:pt idx="63">
                  <c:v>44.976831672111629</c:v>
                </c:pt>
                <c:pt idx="64">
                  <c:v>45.579053602523729</c:v>
                </c:pt>
                <c:pt idx="65">
                  <c:v>46.167463939550267</c:v>
                </c:pt>
                <c:pt idx="66">
                  <c:v>46.742642570724577</c:v>
                </c:pt>
                <c:pt idx="67">
                  <c:v>47.360697134253428</c:v>
                </c:pt>
                <c:pt idx="68">
                  <c:v>47.964052739647599</c:v>
                </c:pt>
                <c:pt idx="69">
                  <c:v>48.553318087806829</c:v>
                </c:pt>
                <c:pt idx="70">
                  <c:v>49.129052885033921</c:v>
                </c:pt>
                <c:pt idx="71">
                  <c:v>49.742298520843022</c:v>
                </c:pt>
                <c:pt idx="72">
                  <c:v>50.340662015866215</c:v>
                </c:pt>
                <c:pt idx="73">
                  <c:v>50.92469601915478</c:v>
                </c:pt>
                <c:pt idx="74">
                  <c:v>51.541806856108003</c:v>
                </c:pt>
                <c:pt idx="75">
                  <c:v>52.097532546480771</c:v>
                </c:pt>
                <c:pt idx="76">
                  <c:v>52.684966528378737</c:v>
                </c:pt>
                <c:pt idx="77">
                  <c:v>53.301097855278442</c:v>
                </c:pt>
                <c:pt idx="78">
                  <c:v>53.900591806269496</c:v>
                </c:pt>
                <c:pt idx="79">
                  <c:v>54.483846527297814</c:v>
                </c:pt>
                <c:pt idx="80">
                  <c:v>55.051185349046811</c:v>
                </c:pt>
                <c:pt idx="81">
                  <c:v>55.641670679004136</c:v>
                </c:pt>
                <c:pt idx="82">
                  <c:v>56.214393573374828</c:v>
                </c:pt>
                <c:pt idx="83">
                  <c:v>56.76948744981302</c:v>
                </c:pt>
                <c:pt idx="84">
                  <c:v>57.342211623753705</c:v>
                </c:pt>
                <c:pt idx="85">
                  <c:v>57.894897158092263</c:v>
                </c:pt>
                <c:pt idx="86">
                  <c:v>58.427413991779886</c:v>
                </c:pt>
                <c:pt idx="87">
                  <c:v>58.970874163650286</c:v>
                </c:pt>
                <c:pt idx="88">
                  <c:v>59.520838377529621</c:v>
                </c:pt>
                <c:pt idx="89">
                  <c:v>60.015760925063034</c:v>
                </c:pt>
                <c:pt idx="90">
                  <c:v>60.513338216983072</c:v>
                </c:pt>
                <c:pt idx="91">
                  <c:v>61.008403317449563</c:v>
                </c:pt>
                <c:pt idx="92">
                  <c:v>61.471840093272185</c:v>
                </c:pt>
                <c:pt idx="93">
                  <c:v>61.903045269616115</c:v>
                </c:pt>
                <c:pt idx="94">
                  <c:v>62.321597191042677</c:v>
                </c:pt>
                <c:pt idx="95">
                  <c:v>62.70355010751436</c:v>
                </c:pt>
                <c:pt idx="96">
                  <c:v>63.065126066934177</c:v>
                </c:pt>
                <c:pt idx="97">
                  <c:v>63.38654686649906</c:v>
                </c:pt>
                <c:pt idx="98">
                  <c:v>63.680972672609471</c:v>
                </c:pt>
                <c:pt idx="99">
                  <c:v>63.933402913018533</c:v>
                </c:pt>
                <c:pt idx="100">
                  <c:v>64.154346847893876</c:v>
                </c:pt>
                <c:pt idx="101">
                  <c:v>64.312704261270071</c:v>
                </c:pt>
                <c:pt idx="102">
                  <c:v>64.495729594207845</c:v>
                </c:pt>
                <c:pt idx="103">
                  <c:v>64.58447027629289</c:v>
                </c:pt>
                <c:pt idx="104">
                  <c:v>64.673157935531435</c:v>
                </c:pt>
                <c:pt idx="105">
                  <c:v>64.70588279284209</c:v>
                </c:pt>
                <c:pt idx="106">
                  <c:v>64.720708195607529</c:v>
                </c:pt>
                <c:pt idx="107">
                  <c:v>64.710685088497996</c:v>
                </c:pt>
                <c:pt idx="108">
                  <c:v>64.670417048823012</c:v>
                </c:pt>
                <c:pt idx="109">
                  <c:v>64.604822229428592</c:v>
                </c:pt>
                <c:pt idx="110">
                  <c:v>64.518778568031735</c:v>
                </c:pt>
                <c:pt idx="111">
                  <c:v>64.416431656744749</c:v>
                </c:pt>
                <c:pt idx="112">
                  <c:v>64.301253628378291</c:v>
                </c:pt>
                <c:pt idx="113">
                  <c:v>64.176119342411326</c:v>
                </c:pt>
                <c:pt idx="114">
                  <c:v>64.043387705819612</c:v>
                </c:pt>
                <c:pt idx="115">
                  <c:v>63.904980476550286</c:v>
                </c:pt>
                <c:pt idx="116">
                  <c:v>63.714254776089561</c:v>
                </c:pt>
                <c:pt idx="117">
                  <c:v>63.568144696925117</c:v>
                </c:pt>
                <c:pt idx="118">
                  <c:v>63.420467248015967</c:v>
                </c:pt>
                <c:pt idx="119">
                  <c:v>63.222395235516274</c:v>
                </c:pt>
                <c:pt idx="120">
                  <c:v>63.073707997560469</c:v>
                </c:pt>
                <c:pt idx="121">
                  <c:v>62.876111521558528</c:v>
                </c:pt>
                <c:pt idx="122">
                  <c:v>62.679965108959024</c:v>
                </c:pt>
                <c:pt idx="123">
                  <c:v>62.485831980160931</c:v>
                </c:pt>
                <c:pt idx="124">
                  <c:v>62.294109427456021</c:v>
                </c:pt>
                <c:pt idx="125">
                  <c:v>62.105070503420293</c:v>
                </c:pt>
                <c:pt idx="126">
                  <c:v>61.918895333290195</c:v>
                </c:pt>
                <c:pt idx="127">
                  <c:v>61.735694642628467</c:v>
                </c:pt>
                <c:pt idx="128">
                  <c:v>61.510962747872966</c:v>
                </c:pt>
                <c:pt idx="129">
                  <c:v>61.334612964031756</c:v>
                </c:pt>
                <c:pt idx="130">
                  <c:v>61.118448727207088</c:v>
                </c:pt>
                <c:pt idx="131">
                  <c:v>60.948893693286081</c:v>
                </c:pt>
                <c:pt idx="132">
                  <c:v>60.741089857451428</c:v>
                </c:pt>
                <c:pt idx="133">
                  <c:v>60.537777854922538</c:v>
                </c:pt>
                <c:pt idx="134">
                  <c:v>60.338829372920486</c:v>
                </c:pt>
                <c:pt idx="135">
                  <c:v>60.144108636052707</c:v>
                </c:pt>
                <c:pt idx="136">
                  <c:v>59.953476598789237</c:v>
                </c:pt>
                <c:pt idx="137">
                  <c:v>59.766793863194209</c:v>
                </c:pt>
                <c:pt idx="138">
                  <c:v>59.547793915895475</c:v>
                </c:pt>
                <c:pt idx="139">
                  <c:v>59.36931908801504</c:v>
                </c:pt>
                <c:pt idx="140">
                  <c:v>59.159785013069694</c:v>
                </c:pt>
                <c:pt idx="141">
                  <c:v>58.955104506766716</c:v>
                </c:pt>
                <c:pt idx="142">
                  <c:v>58.755071625066861</c:v>
                </c:pt>
                <c:pt idx="143">
                  <c:v>58.559490643466525</c:v>
                </c:pt>
                <c:pt idx="144">
                  <c:v>58.368175976597755</c:v>
                </c:pt>
                <c:pt idx="145">
                  <c:v>58.150133794122496</c:v>
                </c:pt>
                <c:pt idx="146">
                  <c:v>57.967472665659578</c:v>
                </c:pt>
                <c:pt idx="147">
                  <c:v>57.759086878830232</c:v>
                </c:pt>
                <c:pt idx="148">
                  <c:v>57.55556185775292</c:v>
                </c:pt>
                <c:pt idx="149">
                  <c:v>57.356679606458634</c:v>
                </c:pt>
                <c:pt idx="150">
                  <c:v>57.162235802950349</c:v>
                </c:pt>
                <c:pt idx="151">
                  <c:v>56.945203869427601</c:v>
                </c:pt>
                <c:pt idx="152">
                  <c:v>56.759640787630808</c:v>
                </c:pt>
                <c:pt idx="153">
                  <c:v>56.552303897147937</c:v>
                </c:pt>
                <c:pt idx="154">
                  <c:v>56.349794016292037</c:v>
                </c:pt>
                <c:pt idx="155">
                  <c:v>56.15189261844197</c:v>
                </c:pt>
                <c:pt idx="156">
                  <c:v>55.958395480050527</c:v>
                </c:pt>
                <c:pt idx="157">
                  <c:v>55.745738199718744</c:v>
                </c:pt>
                <c:pt idx="158">
                  <c:v>55.560980571312257</c:v>
                </c:pt>
                <c:pt idx="159">
                  <c:v>55.357717380508326</c:v>
                </c:pt>
                <c:pt idx="160">
                  <c:v>55.159099869030385</c:v>
                </c:pt>
                <c:pt idx="161">
                  <c:v>54.964920752325696</c:v>
                </c:pt>
                <c:pt idx="162">
                  <c:v>54.754136442809276</c:v>
                </c:pt>
                <c:pt idx="163">
                  <c:v>54.548344724859916</c:v>
                </c:pt>
                <c:pt idx="164">
                  <c:v>54.347314763189793</c:v>
                </c:pt>
                <c:pt idx="165">
                  <c:v>54.15083133157934</c:v>
                </c:pt>
                <c:pt idx="166">
                  <c:v>53.958693444628153</c:v>
                </c:pt>
                <c:pt idx="167">
                  <c:v>53.752136894505959</c:v>
                </c:pt>
                <c:pt idx="168">
                  <c:v>53.550377670251962</c:v>
                </c:pt>
                <c:pt idx="169">
                  <c:v>53.353198060366552</c:v>
                </c:pt>
                <c:pt idx="170">
                  <c:v>53.160394831818422</c:v>
                </c:pt>
                <c:pt idx="171">
                  <c:v>52.954832340268325</c:v>
                </c:pt>
                <c:pt idx="172">
                  <c:v>52.754021891138024</c:v>
                </c:pt>
                <c:pt idx="173">
                  <c:v>52.557748770210218</c:v>
                </c:pt>
                <c:pt idx="174">
                  <c:v>52.350007593082552</c:v>
                </c:pt>
                <c:pt idx="175">
                  <c:v>52.162558355227731</c:v>
                </c:pt>
                <c:pt idx="176">
                  <c:v>51.963951467602492</c:v>
                </c:pt>
                <c:pt idx="177">
                  <c:v>51.755026357357238</c:v>
                </c:pt>
                <c:pt idx="178">
                  <c:v>51.551008362997528</c:v>
                </c:pt>
                <c:pt idx="179">
                  <c:v>51.351672271859897</c:v>
                </c:pt>
                <c:pt idx="180">
                  <c:v>51.156808026318132</c:v>
                </c:pt>
                <c:pt idx="181">
                  <c:v>50.952764603982118</c:v>
                </c:pt>
                <c:pt idx="182">
                  <c:v>50.753404283953437</c:v>
                </c:pt>
                <c:pt idx="183">
                  <c:v>50.558516924504424</c:v>
                </c:pt>
                <c:pt idx="184">
                  <c:v>50.355346328709707</c:v>
                </c:pt>
                <c:pt idx="185">
                  <c:v>50.156819345984132</c:v>
                </c:pt>
                <c:pt idx="186">
                  <c:v>49.962728454750874</c:v>
                </c:pt>
                <c:pt idx="187">
                  <c:v>49.761150843758244</c:v>
                </c:pt>
                <c:pt idx="188">
                  <c:v>49.55269456644784</c:v>
                </c:pt>
                <c:pt idx="189">
                  <c:v>49.360309002250901</c:v>
                </c:pt>
                <c:pt idx="190">
                  <c:v>49.161146632514139</c:v>
                </c:pt>
                <c:pt idx="191">
                  <c:v>48.955758863839009</c:v>
                </c:pt>
                <c:pt idx="192">
                  <c:v>48.755115501904243</c:v>
                </c:pt>
                <c:pt idx="193">
                  <c:v>48.559002305532324</c:v>
                </c:pt>
                <c:pt idx="194">
                  <c:v>48.357241725422419</c:v>
                </c:pt>
                <c:pt idx="195">
                  <c:v>48.160061343079896</c:v>
                </c:pt>
                <c:pt idx="196">
                  <c:v>47.95772907517258</c:v>
                </c:pt>
                <c:pt idx="197">
                  <c:v>47.760002717723381</c:v>
                </c:pt>
                <c:pt idx="198">
                  <c:v>47.557577720948309</c:v>
                </c:pt>
                <c:pt idx="199">
                  <c:v>47.359762823774517</c:v>
                </c:pt>
                <c:pt idx="200">
                  <c:v>47.157662848743001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571-451C-ADE6-EECD4F5CD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208"/>
        <c:axId val="1924051936"/>
      </c:scatterChart>
      <c:valAx>
        <c:axId val="9226208"/>
        <c:scaling>
          <c:logBase val="10"/>
          <c:orientation val="minMax"/>
          <c:max val="1000"/>
          <c:min val="10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051936"/>
        <c:crosses val="autoZero"/>
        <c:crossBetween val="midCat"/>
      </c:valAx>
      <c:valAx>
        <c:axId val="1924051936"/>
        <c:scaling>
          <c:orientation val="minMax"/>
          <c:max val="87"/>
          <c:min val="5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  [dB]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208"/>
        <c:crosses val="autoZero"/>
        <c:crossBetween val="midCat"/>
        <c:majorUnit val="3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1" r="1" t="1" header="0" footer="0"/>
    <c:pageSetup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Displacement and Velocity vs Frequency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88538932633424E-2"/>
          <c:y val="7.9252136752136756E-2"/>
          <c:w val="0.80868292505103534"/>
          <c:h val="0.82586900195167912"/>
        </c:manualLayout>
      </c:layout>
      <c:scatterChart>
        <c:scatterStyle val="smoothMarker"/>
        <c:varyColors val="0"/>
        <c:ser>
          <c:idx val="0"/>
          <c:order val="0"/>
          <c:tx>
            <c:v>Driver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Calculations!$X$11:$X$211</c:f>
              <c:numCache>
                <c:formatCode>0.0</c:formatCode>
                <c:ptCount val="201"/>
                <c:pt idx="0">
                  <c:v>0.74593137223207251</c:v>
                </c:pt>
                <c:pt idx="1">
                  <c:v>0.74562953263388942</c:v>
                </c:pt>
                <c:pt idx="2">
                  <c:v>0.74516557503328396</c:v>
                </c:pt>
                <c:pt idx="3">
                  <c:v>0.7448488048850167</c:v>
                </c:pt>
                <c:pt idx="4">
                  <c:v>0.74436245271873147</c:v>
                </c:pt>
                <c:pt idx="5">
                  <c:v>0.74403075371498617</c:v>
                </c:pt>
                <c:pt idx="6">
                  <c:v>0.74352200957360026</c:v>
                </c:pt>
                <c:pt idx="7">
                  <c:v>0.74317538347303846</c:v>
                </c:pt>
                <c:pt idx="8">
                  <c:v>0.74264425004037959</c:v>
                </c:pt>
                <c:pt idx="9">
                  <c:v>0.74209968435770612</c:v>
                </c:pt>
                <c:pt idx="10">
                  <c:v>0.74154168744032711</c:v>
                </c:pt>
                <c:pt idx="11">
                  <c:v>0.74097026032019486</c:v>
                </c:pt>
                <c:pt idx="12">
                  <c:v>0.74038540404487729</c:v>
                </c:pt>
                <c:pt idx="13">
                  <c:v>0.73978711967643596</c:v>
                </c:pt>
                <c:pt idx="14">
                  <c:v>0.73917540829022721</c:v>
                </c:pt>
                <c:pt idx="15">
                  <c:v>0.7385502709736218</c:v>
                </c:pt>
                <c:pt idx="16">
                  <c:v>0.7376958716700418</c:v>
                </c:pt>
                <c:pt idx="17">
                  <c:v>0.73703941146829755</c:v>
                </c:pt>
                <c:pt idx="18">
                  <c:v>0.73636952902936936</c:v>
                </c:pt>
                <c:pt idx="19">
                  <c:v>0.73545547534930522</c:v>
                </c:pt>
                <c:pt idx="20">
                  <c:v>0.73475427872859522</c:v>
                </c:pt>
                <c:pt idx="21">
                  <c:v>0.73379847689839806</c:v>
                </c:pt>
                <c:pt idx="22">
                  <c:v>0.73281882265653642</c:v>
                </c:pt>
                <c:pt idx="23">
                  <c:v>0.7318153186627806</c:v>
                </c:pt>
                <c:pt idx="24">
                  <c:v>0.73078796755579833</c:v>
                </c:pt>
                <c:pt idx="25">
                  <c:v>0.72973677194287301</c:v>
                </c:pt>
                <c:pt idx="26">
                  <c:v>0.72866173438899562</c:v>
                </c:pt>
                <c:pt idx="27">
                  <c:v>0.7275628574052444</c:v>
                </c:pt>
                <c:pt idx="28">
                  <c:v>0.72615574069446709</c:v>
                </c:pt>
                <c:pt idx="29">
                  <c:v>0.72500323381023535</c:v>
                </c:pt>
                <c:pt idx="30">
                  <c:v>0.72352908699554153</c:v>
                </c:pt>
                <c:pt idx="31">
                  <c:v>0.72232296155971787</c:v>
                </c:pt>
                <c:pt idx="32">
                  <c:v>0.72078179802172282</c:v>
                </c:pt>
                <c:pt idx="33">
                  <c:v>0.71920340804159122</c:v>
                </c:pt>
                <c:pt idx="34">
                  <c:v>0.71758779472918732</c:v>
                </c:pt>
                <c:pt idx="35">
                  <c:v>0.71593496072217711</c:v>
                </c:pt>
                <c:pt idx="36">
                  <c:v>0.71424490812554209</c:v>
                </c:pt>
                <c:pt idx="37">
                  <c:v>0.71251763844763938</c:v>
                </c:pt>
                <c:pt idx="38">
                  <c:v>0.71039578942468495</c:v>
                </c:pt>
                <c:pt idx="39">
                  <c:v>0.70858664409957128</c:v>
                </c:pt>
                <c:pt idx="40">
                  <c:v>0.7063665430342615</c:v>
                </c:pt>
                <c:pt idx="41">
                  <c:v>0.70409284609622846</c:v>
                </c:pt>
                <c:pt idx="42">
                  <c:v>0.70176554796299306</c:v>
                </c:pt>
                <c:pt idx="43">
                  <c:v>0.69938464101266551</c:v>
                </c:pt>
                <c:pt idx="44">
                  <c:v>0.69695011509539129</c:v>
                </c:pt>
                <c:pt idx="45">
                  <c:v>0.69404204904378375</c:v>
                </c:pt>
                <c:pt idx="46">
                  <c:v>0.69149130034504769</c:v>
                </c:pt>
                <c:pt idx="47">
                  <c:v>0.68844759163825242</c:v>
                </c:pt>
                <c:pt idx="48">
                  <c:v>0.68533079353076043</c:v>
                </c:pt>
                <c:pt idx="49">
                  <c:v>0.68214086110635486</c:v>
                </c:pt>
                <c:pt idx="50">
                  <c:v>0.67887774153990488</c:v>
                </c:pt>
                <c:pt idx="51">
                  <c:v>0.67505876595595071</c:v>
                </c:pt>
                <c:pt idx="52">
                  <c:v>0.67163859818413751</c:v>
                </c:pt>
                <c:pt idx="53">
                  <c:v>0.66763993737219662</c:v>
                </c:pt>
                <c:pt idx="54">
                  <c:v>0.66354525124956165</c:v>
                </c:pt>
                <c:pt idx="55">
                  <c:v>0.65935438030914384</c:v>
                </c:pt>
                <c:pt idx="56">
                  <c:v>0.6550671438641289</c:v>
                </c:pt>
                <c:pt idx="57">
                  <c:v>0.65012856191352775</c:v>
                </c:pt>
                <c:pt idx="58">
                  <c:v>0.64563584376511762</c:v>
                </c:pt>
                <c:pt idx="59">
                  <c:v>0.64046547826276512</c:v>
                </c:pt>
                <c:pt idx="60">
                  <c:v>0.63517183656237275</c:v>
                </c:pt>
                <c:pt idx="61">
                  <c:v>0.62975446753759023</c:v>
                </c:pt>
                <c:pt idx="62">
                  <c:v>0.62358944784584414</c:v>
                </c:pt>
                <c:pt idx="63">
                  <c:v>0.61727030464450094</c:v>
                </c:pt>
                <c:pt idx="64">
                  <c:v>0.61079620259070866</c:v>
                </c:pt>
                <c:pt idx="65">
                  <c:v>0.60416622531096986</c:v>
                </c:pt>
                <c:pt idx="66">
                  <c:v>0.59737937389821194</c:v>
                </c:pt>
                <c:pt idx="67">
                  <c:v>0.58973135387950504</c:v>
                </c:pt>
                <c:pt idx="68">
                  <c:v>0.58189064981405836</c:v>
                </c:pt>
                <c:pt idx="69">
                  <c:v>0.57385558874596621</c:v>
                </c:pt>
                <c:pt idx="70">
                  <c:v>0.5656243861244945</c:v>
                </c:pt>
                <c:pt idx="71">
                  <c:v>0.55641897410084018</c:v>
                </c:pt>
                <c:pt idx="72">
                  <c:v>0.54697532056049081</c:v>
                </c:pt>
                <c:pt idx="73">
                  <c:v>0.53729075725927655</c:v>
                </c:pt>
                <c:pt idx="74">
                  <c:v>0.52652411934774601</c:v>
                </c:pt>
                <c:pt idx="75">
                  <c:v>0.51632887283608186</c:v>
                </c:pt>
                <c:pt idx="76">
                  <c:v>0.50500259572247641</c:v>
                </c:pt>
                <c:pt idx="77">
                  <c:v>0.49247409706311202</c:v>
                </c:pt>
                <c:pt idx="78">
                  <c:v>0.47959876713484106</c:v>
                </c:pt>
                <c:pt idx="79">
                  <c:v>0.46637352636365492</c:v>
                </c:pt>
                <c:pt idx="80">
                  <c:v>0.45279618589680021</c:v>
                </c:pt>
                <c:pt idx="81">
                  <c:v>0.43785723158856382</c:v>
                </c:pt>
                <c:pt idx="82">
                  <c:v>0.42251381234208446</c:v>
                </c:pt>
                <c:pt idx="83">
                  <c:v>0.40676945350420524</c:v>
                </c:pt>
                <c:pt idx="84">
                  <c:v>0.38954140736075316</c:v>
                </c:pt>
                <c:pt idx="85">
                  <c:v>0.37187873895913626</c:v>
                </c:pt>
                <c:pt idx="86">
                  <c:v>0.35380167047419014</c:v>
                </c:pt>
                <c:pt idx="87">
                  <c:v>0.33417232334690988</c:v>
                </c:pt>
                <c:pt idx="88">
                  <c:v>0.3129636455653802</c:v>
                </c:pt>
                <c:pt idx="89">
                  <c:v>0.29259474661259105</c:v>
                </c:pt>
                <c:pt idx="90">
                  <c:v>0.27075575982231176</c:v>
                </c:pt>
                <c:pt idx="91">
                  <c:v>0.24752406155748116</c:v>
                </c:pt>
                <c:pt idx="92">
                  <c:v>0.22427251500238302</c:v>
                </c:pt>
                <c:pt idx="93">
                  <c:v>0.20120882999475737</c:v>
                </c:pt>
                <c:pt idx="94">
                  <c:v>0.17741923769884163</c:v>
                </c:pt>
                <c:pt idx="95">
                  <c:v>0.15450689811892612</c:v>
                </c:pt>
                <c:pt idx="96">
                  <c:v>0.13194106494259802</c:v>
                </c:pt>
                <c:pt idx="97">
                  <c:v>0.11167752858761475</c:v>
                </c:pt>
                <c:pt idx="98">
                  <c:v>9.4098325351463188E-2</c:v>
                </c:pt>
                <c:pt idx="99">
                  <c:v>8.1812851658073851E-2</c:v>
                </c:pt>
                <c:pt idx="100">
                  <c:v>7.6164563200362731E-2</c:v>
                </c:pt>
                <c:pt idx="101">
                  <c:v>7.7366362566041139E-2</c:v>
                </c:pt>
                <c:pt idx="102">
                  <c:v>8.7026261687828177E-2</c:v>
                </c:pt>
                <c:pt idx="103">
                  <c:v>9.6318130692059648E-2</c:v>
                </c:pt>
                <c:pt idx="104">
                  <c:v>0.1115291492050797</c:v>
                </c:pt>
                <c:pt idx="105">
                  <c:v>0.12152458615646516</c:v>
                </c:pt>
                <c:pt idx="106">
                  <c:v>0.13542680588234496</c:v>
                </c:pt>
                <c:pt idx="107">
                  <c:v>0.14373546844182855</c:v>
                </c:pt>
                <c:pt idx="108">
                  <c:v>0.1546148756035382</c:v>
                </c:pt>
                <c:pt idx="109">
                  <c:v>0.16360259726297119</c:v>
                </c:pt>
                <c:pt idx="110">
                  <c:v>0.17081238334269591</c:v>
                </c:pt>
                <c:pt idx="111">
                  <c:v>0.17641209371494607</c:v>
                </c:pt>
                <c:pt idx="112">
                  <c:v>0.18058798673474891</c:v>
                </c:pt>
                <c:pt idx="113">
                  <c:v>0.18352540968127848</c:v>
                </c:pt>
                <c:pt idx="114">
                  <c:v>0.18539870272630046</c:v>
                </c:pt>
                <c:pt idx="115">
                  <c:v>0.18636642866831932</c:v>
                </c:pt>
                <c:pt idx="116">
                  <c:v>0.18648943251922487</c:v>
                </c:pt>
                <c:pt idx="117">
                  <c:v>0.18586298911571922</c:v>
                </c:pt>
                <c:pt idx="118">
                  <c:v>0.18473553315269242</c:v>
                </c:pt>
                <c:pt idx="119">
                  <c:v>0.18260285144918281</c:v>
                </c:pt>
                <c:pt idx="120">
                  <c:v>0.1806261791794119</c:v>
                </c:pt>
                <c:pt idx="121">
                  <c:v>0.17760313682001097</c:v>
                </c:pt>
                <c:pt idx="122">
                  <c:v>0.17424470308506426</c:v>
                </c:pt>
                <c:pt idx="123">
                  <c:v>0.17064610209493344</c:v>
                </c:pt>
                <c:pt idx="124">
                  <c:v>0.16688332542940496</c:v>
                </c:pt>
                <c:pt idx="125">
                  <c:v>0.16301682384539437</c:v>
                </c:pt>
                <c:pt idx="126">
                  <c:v>0.15909451828624735</c:v>
                </c:pt>
                <c:pt idx="127">
                  <c:v>0.15515423917054949</c:v>
                </c:pt>
                <c:pt idx="128">
                  <c:v>0.15024823205783258</c:v>
                </c:pt>
                <c:pt idx="129">
                  <c:v>0.14636630071301901</c:v>
                </c:pt>
                <c:pt idx="130">
                  <c:v>0.14159504903914669</c:v>
                </c:pt>
                <c:pt idx="131">
                  <c:v>0.13785800836106793</c:v>
                </c:pt>
                <c:pt idx="132">
                  <c:v>0.13330118052913137</c:v>
                </c:pt>
                <c:pt idx="133">
                  <c:v>0.12888246598771108</c:v>
                </c:pt>
                <c:pt idx="134">
                  <c:v>0.12460927369237056</c:v>
                </c:pt>
                <c:pt idx="135">
                  <c:v>0.12048555071015882</c:v>
                </c:pt>
                <c:pt idx="136">
                  <c:v>0.11651263643865103</c:v>
                </c:pt>
                <c:pt idx="137">
                  <c:v>0.11268992051872383</c:v>
                </c:pt>
                <c:pt idx="138">
                  <c:v>0.1082979552209889</c:v>
                </c:pt>
                <c:pt idx="139">
                  <c:v>0.10479699196508473</c:v>
                </c:pt>
                <c:pt idx="140">
                  <c:v>0.10078071240317851</c:v>
                </c:pt>
                <c:pt idx="141">
                  <c:v>9.6958773059427225E-2</c:v>
                </c:pt>
                <c:pt idx="142">
                  <c:v>9.3322853341896231E-2</c:v>
                </c:pt>
                <c:pt idx="143">
                  <c:v>8.9864350957158945E-2</c:v>
                </c:pt>
                <c:pt idx="144">
                  <c:v>8.6574598253856119E-2</c:v>
                </c:pt>
                <c:pt idx="145">
                  <c:v>8.2938398959167034E-2</c:v>
                </c:pt>
                <c:pt idx="146">
                  <c:v>7.9985105206157092E-2</c:v>
                </c:pt>
                <c:pt idx="147">
                  <c:v>7.6718962934514856E-2</c:v>
                </c:pt>
                <c:pt idx="148">
                  <c:v>7.3634342886553628E-2</c:v>
                </c:pt>
                <c:pt idx="149">
                  <c:v>7.0719648820389086E-2</c:v>
                </c:pt>
                <c:pt idx="150">
                  <c:v>6.7963957517525431E-2</c:v>
                </c:pt>
                <c:pt idx="151">
                  <c:v>6.499617621734817E-2</c:v>
                </c:pt>
                <c:pt idx="152">
                  <c:v>6.2547539347191553E-2</c:v>
                </c:pt>
                <c:pt idx="153">
                  <c:v>5.9906550307105857E-2</c:v>
                </c:pt>
                <c:pt idx="154">
                  <c:v>5.7421786164961623E-2</c:v>
                </c:pt>
                <c:pt idx="155">
                  <c:v>5.5081946136135977E-2</c:v>
                </c:pt>
                <c:pt idx="156">
                  <c:v>5.2876628413234192E-2</c:v>
                </c:pt>
                <c:pt idx="157">
                  <c:v>5.0544557173949185E-2</c:v>
                </c:pt>
                <c:pt idx="158">
                  <c:v>4.8594278242382528E-2</c:v>
                </c:pt>
                <c:pt idx="159">
                  <c:v>4.6527844419598369E-2</c:v>
                </c:pt>
                <c:pt idx="160">
                  <c:v>4.458651635436478E-2</c:v>
                </c:pt>
                <c:pt idx="161">
                  <c:v>4.2760777691243576E-2</c:v>
                </c:pt>
                <c:pt idx="162">
                  <c:v>4.0857221276898337E-2</c:v>
                </c:pt>
                <c:pt idx="163">
                  <c:v>3.9074870062633361E-2</c:v>
                </c:pt>
                <c:pt idx="164">
                  <c:v>3.7403954980690747E-2</c:v>
                </c:pt>
                <c:pt idx="165">
                  <c:v>3.5835633708701319E-2</c:v>
                </c:pt>
                <c:pt idx="166">
                  <c:v>3.4361892877045878E-2</c:v>
                </c:pt>
                <c:pt idx="167">
                  <c:v>3.2841360153621567E-2</c:v>
                </c:pt>
                <c:pt idx="168">
                  <c:v>3.1417731152671838E-2</c:v>
                </c:pt>
                <c:pt idx="169">
                  <c:v>3.0083115113737208E-2</c:v>
                </c:pt>
                <c:pt idx="170">
                  <c:v>2.8830388161498136E-2</c:v>
                </c:pt>
                <c:pt idx="171">
                  <c:v>2.7549618128134525E-2</c:v>
                </c:pt>
                <c:pt idx="172">
                  <c:v>2.6351105080840632E-2</c:v>
                </c:pt>
                <c:pt idx="173">
                  <c:v>2.5228065993354216E-2</c:v>
                </c:pt>
                <c:pt idx="174">
                  <c:v>2.4089537672837225E-2</c:v>
                </c:pt>
                <c:pt idx="175">
                  <c:v>2.3104797797891687E-2</c:v>
                </c:pt>
                <c:pt idx="176">
                  <c:v>2.2103831236413202E-2</c:v>
                </c:pt>
                <c:pt idx="177">
                  <c:v>2.1096118741397604E-2</c:v>
                </c:pt>
                <c:pt idx="178">
                  <c:v>2.0155068351905694E-2</c:v>
                </c:pt>
                <c:pt idx="179">
                  <c:v>1.927499232227084E-2</c:v>
                </c:pt>
                <c:pt idx="180">
                  <c:v>1.8450789461342317E-2</c:v>
                </c:pt>
                <c:pt idx="181">
                  <c:v>1.7624517722218052E-2</c:v>
                </c:pt>
                <c:pt idx="182">
                  <c:v>1.6852068501651531E-2</c:v>
                </c:pt>
                <c:pt idx="183">
                  <c:v>1.6128907703523321E-2</c:v>
                </c:pt>
                <c:pt idx="184">
                  <c:v>1.5407283949793082E-2</c:v>
                </c:pt>
                <c:pt idx="185">
                  <c:v>1.4732681904526354E-2</c:v>
                </c:pt>
                <c:pt idx="186">
                  <c:v>1.4101133535416708E-2</c:v>
                </c:pt>
                <c:pt idx="187">
                  <c:v>1.3473310295998221E-2</c:v>
                </c:pt>
                <c:pt idx="188">
                  <c:v>1.2852904657650781E-2</c:v>
                </c:pt>
                <c:pt idx="189">
                  <c:v>1.2305260943101722E-2</c:v>
                </c:pt>
                <c:pt idx="190">
                  <c:v>1.1762483653910789E-2</c:v>
                </c:pt>
                <c:pt idx="191">
                  <c:v>1.1227404730604282E-2</c:v>
                </c:pt>
                <c:pt idx="192">
                  <c:v>1.072784136706552E-2</c:v>
                </c:pt>
                <c:pt idx="193">
                  <c:v>1.0260734529018994E-2</c:v>
                </c:pt>
                <c:pt idx="194">
                  <c:v>9.8011008951155391E-3</c:v>
                </c:pt>
                <c:pt idx="195">
                  <c:v>9.3715406617525861E-3</c:v>
                </c:pt>
                <c:pt idx="196">
                  <c:v>8.9500757749012769E-3</c:v>
                </c:pt>
                <c:pt idx="197">
                  <c:v>8.5563053301858823E-3</c:v>
                </c:pt>
                <c:pt idx="198">
                  <c:v>8.1709145212859272E-3</c:v>
                </c:pt>
                <c:pt idx="199">
                  <c:v>7.8108951851722681E-3</c:v>
                </c:pt>
                <c:pt idx="200">
                  <c:v>7.4592850091779964E-3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8D-43BD-B51E-0FDD565CB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208"/>
        <c:axId val="1924051936"/>
      </c:scatterChart>
      <c:scatterChart>
        <c:scatterStyle val="smoothMarker"/>
        <c:varyColors val="0"/>
        <c:ser>
          <c:idx val="2"/>
          <c:order val="1"/>
          <c:tx>
            <c:v>Port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Calculations!$Z$11:$Z$211</c:f>
              <c:numCache>
                <c:formatCode>0.0</c:formatCode>
                <c:ptCount val="201"/>
                <c:pt idx="0">
                  <c:v>2.8110894819543097E-2</c:v>
                </c:pt>
                <c:pt idx="1">
                  <c:v>2.8673088073072974E-2</c:v>
                </c:pt>
                <c:pt idx="2">
                  <c:v>2.9516375305676426E-2</c:v>
                </c:pt>
                <c:pt idx="3">
                  <c:v>3.0078564996275453E-2</c:v>
                </c:pt>
                <c:pt idx="4">
                  <c:v>3.0921846780222466E-2</c:v>
                </c:pt>
                <c:pt idx="5">
                  <c:v>3.1484032769768862E-2</c:v>
                </c:pt>
                <c:pt idx="6">
                  <c:v>3.2327308900720796E-2</c:v>
                </c:pt>
                <c:pt idx="7">
                  <c:v>3.2889491054852282E-2</c:v>
                </c:pt>
                <c:pt idx="8">
                  <c:v>3.3732761333989496E-2</c:v>
                </c:pt>
                <c:pt idx="9">
                  <c:v>3.4576028008784745E-2</c:v>
                </c:pt>
                <c:pt idx="10">
                  <c:v>3.5419291010594676E-2</c:v>
                </c:pt>
                <c:pt idx="11">
                  <c:v>3.6262550271756726E-2</c:v>
                </c:pt>
                <c:pt idx="12">
                  <c:v>3.7105805725509658E-2</c:v>
                </c:pt>
                <c:pt idx="13">
                  <c:v>3.7949057305900112E-2</c:v>
                </c:pt>
                <c:pt idx="14">
                  <c:v>3.8792304947675313E-2</c:v>
                </c:pt>
                <c:pt idx="15">
                  <c:v>3.9635548586161445E-2</c:v>
                </c:pt>
                <c:pt idx="16">
                  <c:v>4.0759867099164571E-2</c:v>
                </c:pt>
                <c:pt idx="17">
                  <c:v>4.1603101147326377E-2</c:v>
                </c:pt>
                <c:pt idx="18">
                  <c:v>4.2446330978915627E-2</c:v>
                </c:pt>
                <c:pt idx="19">
                  <c:v>4.3570630751307897E-2</c:v>
                </c:pt>
                <c:pt idx="20">
                  <c:v>4.4413850494800226E-2</c:v>
                </c:pt>
                <c:pt idx="21">
                  <c:v>4.5538136581098426E-2</c:v>
                </c:pt>
                <c:pt idx="22">
                  <c:v>4.666241463158368E-2</c:v>
                </c:pt>
                <c:pt idx="23">
                  <c:v>4.7786684484701164E-2</c:v>
                </c:pt>
                <c:pt idx="24">
                  <c:v>4.8910945973208546E-2</c:v>
                </c:pt>
                <c:pt idx="25">
                  <c:v>5.0035198922597696E-2</c:v>
                </c:pt>
                <c:pt idx="26">
                  <c:v>5.1159443149353216E-2</c:v>
                </c:pt>
                <c:pt idx="27">
                  <c:v>5.2283678459020322E-2</c:v>
                </c:pt>
                <c:pt idx="28">
                  <c:v>5.368895973886266E-2</c:v>
                </c:pt>
                <c:pt idx="29">
                  <c:v>5.4813174202592373E-2</c:v>
                </c:pt>
                <c:pt idx="30">
                  <c:v>5.6218428678543195E-2</c:v>
                </c:pt>
                <c:pt idx="31">
                  <c:v>5.7342621046824943E-2</c:v>
                </c:pt>
                <c:pt idx="32">
                  <c:v>5.874784700123744E-2</c:v>
                </c:pt>
                <c:pt idx="33">
                  <c:v>6.0153056229569797E-2</c:v>
                </c:pt>
                <c:pt idx="34">
                  <c:v>6.1558248001199148E-2</c:v>
                </c:pt>
                <c:pt idx="35">
                  <c:v>6.2963421490156823E-2</c:v>
                </c:pt>
                <c:pt idx="36">
                  <c:v>6.4368575760932842E-2</c:v>
                </c:pt>
                <c:pt idx="37">
                  <c:v>6.5773709752879356E-2</c:v>
                </c:pt>
                <c:pt idx="38">
                  <c:v>6.7459842070388104E-2</c:v>
                </c:pt>
                <c:pt idx="39">
                  <c:v>6.8864926986715799E-2</c:v>
                </c:pt>
                <c:pt idx="40">
                  <c:v>7.0550996097530835E-2</c:v>
                </c:pt>
                <c:pt idx="41">
                  <c:v>7.2237026457741632E-2</c:v>
                </c:pt>
                <c:pt idx="42">
                  <c:v>7.3923014435653966E-2</c:v>
                </c:pt>
                <c:pt idx="43">
                  <c:v>7.5608955837704911E-2</c:v>
                </c:pt>
                <c:pt idx="44">
                  <c:v>7.7294845833714307E-2</c:v>
                </c:pt>
                <c:pt idx="45">
                  <c:v>7.926164507749546E-2</c:v>
                </c:pt>
                <c:pt idx="46">
                  <c:v>8.0947403574607557E-2</c:v>
                </c:pt>
                <c:pt idx="47">
                  <c:v>8.2914030393602747E-2</c:v>
                </c:pt>
                <c:pt idx="48">
                  <c:v>8.4880545750303404E-2</c:v>
                </c:pt>
                <c:pt idx="49">
                  <c:v>8.6846933894225861E-2</c:v>
                </c:pt>
                <c:pt idx="50">
                  <c:v>8.8813176623963264E-2</c:v>
                </c:pt>
                <c:pt idx="51">
                  <c:v>9.1060106085127865E-2</c:v>
                </c:pt>
                <c:pt idx="52">
                  <c:v>9.3025962635047088E-2</c:v>
                </c:pt>
                <c:pt idx="53">
                  <c:v>9.5272381932421005E-2</c:v>
                </c:pt>
                <c:pt idx="54">
                  <c:v>9.7518462646054349E-2</c:v>
                </c:pt>
                <c:pt idx="55">
                  <c:v>9.9764148967094068E-2</c:v>
                </c:pt>
                <c:pt idx="56">
                  <c:v>0.10200937654445516</c:v>
                </c:pt>
                <c:pt idx="57">
                  <c:v>0.10453461675123214</c:v>
                </c:pt>
                <c:pt idx="58">
                  <c:v>0.10677861057226952</c:v>
                </c:pt>
                <c:pt idx="59">
                  <c:v>0.10930222919488677</c:v>
                </c:pt>
                <c:pt idx="60">
                  <c:v>0.11182476680848819</c:v>
                </c:pt>
                <c:pt idx="61">
                  <c:v>0.11434603854914169</c:v>
                </c:pt>
                <c:pt idx="62">
                  <c:v>0.11714570784357491</c:v>
                </c:pt>
                <c:pt idx="63">
                  <c:v>0.11994321608684023</c:v>
                </c:pt>
                <c:pt idx="64">
                  <c:v>0.1227381752132839</c:v>
                </c:pt>
                <c:pt idx="65">
                  <c:v>0.12553013813625938</c:v>
                </c:pt>
                <c:pt idx="66">
                  <c:v>0.12831859165361861</c:v>
                </c:pt>
                <c:pt idx="67">
                  <c:v>0.13138113414415803</c:v>
                </c:pt>
                <c:pt idx="68">
                  <c:v>0.13443782145366528</c:v>
                </c:pt>
                <c:pt idx="69">
                  <c:v>0.13748762197621528</c:v>
                </c:pt>
                <c:pt idx="70">
                  <c:v>0.14052935357344648</c:v>
                </c:pt>
                <c:pt idx="71">
                  <c:v>0.14383681300928791</c:v>
                </c:pt>
                <c:pt idx="72">
                  <c:v>0.14713105531131157</c:v>
                </c:pt>
                <c:pt idx="73">
                  <c:v>0.15040978330695995</c:v>
                </c:pt>
                <c:pt idx="74">
                  <c:v>0.15394118305452203</c:v>
                </c:pt>
                <c:pt idx="75">
                  <c:v>0.15717875781027452</c:v>
                </c:pt>
                <c:pt idx="76">
                  <c:v>0.1606580506228151</c:v>
                </c:pt>
                <c:pt idx="77">
                  <c:v>0.16436682236756953</c:v>
                </c:pt>
                <c:pt idx="78">
                  <c:v>0.16802922413047747</c:v>
                </c:pt>
                <c:pt idx="79">
                  <c:v>0.17163737122582182</c:v>
                </c:pt>
                <c:pt idx="80">
                  <c:v>0.1751823730138968</c:v>
                </c:pt>
                <c:pt idx="81">
                  <c:v>0.17889918166166838</c:v>
                </c:pt>
                <c:pt idx="82">
                  <c:v>0.18251838433620021</c:v>
                </c:pt>
                <c:pt idx="83">
                  <c:v>0.18602479586126847</c:v>
                </c:pt>
                <c:pt idx="84">
                  <c:v>0.18962179277770441</c:v>
                </c:pt>
                <c:pt idx="85">
                  <c:v>0.19304928548237119</c:v>
                </c:pt>
                <c:pt idx="86">
                  <c:v>0.19628333267496281</c:v>
                </c:pt>
                <c:pt idx="87">
                  <c:v>0.19947898430744723</c:v>
                </c:pt>
                <c:pt idx="88">
                  <c:v>0.20255745096794087</c:v>
                </c:pt>
                <c:pt idx="89">
                  <c:v>0.20514194070435515</c:v>
                </c:pt>
                <c:pt idx="90">
                  <c:v>0.2074988824443379</c:v>
                </c:pt>
                <c:pt idx="91">
                  <c:v>0.20952166214233214</c:v>
                </c:pt>
                <c:pt idx="92">
                  <c:v>0.21102563126648979</c:v>
                </c:pt>
                <c:pt idx="93">
                  <c:v>0.21197419728491668</c:v>
                </c:pt>
                <c:pt idx="94">
                  <c:v>0.21234077864090828</c:v>
                </c:pt>
                <c:pt idx="95">
                  <c:v>0.21203714760635556</c:v>
                </c:pt>
                <c:pt idx="96">
                  <c:v>0.21098738171314368</c:v>
                </c:pt>
                <c:pt idx="97">
                  <c:v>0.20919625801585132</c:v>
                </c:pt>
                <c:pt idx="98">
                  <c:v>0.20655311385040648</c:v>
                </c:pt>
                <c:pt idx="99">
                  <c:v>0.2031752834137972</c:v>
                </c:pt>
                <c:pt idx="100">
                  <c:v>0.19893316782171999</c:v>
                </c:pt>
                <c:pt idx="101">
                  <c:v>0.1947263509673246</c:v>
                </c:pt>
                <c:pt idx="102">
                  <c:v>0.18767124607983895</c:v>
                </c:pt>
                <c:pt idx="103">
                  <c:v>0.18257689394991916</c:v>
                </c:pt>
                <c:pt idx="104">
                  <c:v>0.17452690313295521</c:v>
                </c:pt>
                <c:pt idx="105">
                  <c:v>0.16898491994822046</c:v>
                </c:pt>
                <c:pt idx="106">
                  <c:v>0.16055712581097928</c:v>
                </c:pt>
                <c:pt idx="107">
                  <c:v>0.15493601691201353</c:v>
                </c:pt>
                <c:pt idx="108">
                  <c:v>0.14660480896424458</c:v>
                </c:pt>
                <c:pt idx="109">
                  <c:v>0.13849074279540247</c:v>
                </c:pt>
                <c:pt idx="110">
                  <c:v>0.13067355134630465</c:v>
                </c:pt>
                <c:pt idx="111">
                  <c:v>0.12320604545862623</c:v>
                </c:pt>
                <c:pt idx="112">
                  <c:v>0.11611937109727992</c:v>
                </c:pt>
                <c:pt idx="113">
                  <c:v>0.10942795575292505</c:v>
                </c:pt>
                <c:pt idx="114">
                  <c:v>0.10313381157330513</c:v>
                </c:pt>
                <c:pt idx="115">
                  <c:v>9.7230082563521961E-2</c:v>
                </c:pt>
                <c:pt idx="116">
                  <c:v>8.9942838714358833E-2</c:v>
                </c:pt>
                <c:pt idx="117">
                  <c:v>8.4893347720876075E-2</c:v>
                </c:pt>
                <c:pt idx="118">
                  <c:v>8.0178757862754871E-2</c:v>
                </c:pt>
                <c:pt idx="119">
                  <c:v>7.4378295480134152E-2</c:v>
                </c:pt>
                <c:pt idx="120">
                  <c:v>7.036571127518236E-2</c:v>
                </c:pt>
                <c:pt idx="121">
                  <c:v>6.5428264850000917E-2</c:v>
                </c:pt>
                <c:pt idx="122">
                  <c:v>6.0921689017568725E-2</c:v>
                </c:pt>
                <c:pt idx="123">
                  <c:v>5.6804613896901668E-2</c:v>
                </c:pt>
                <c:pt idx="124">
                  <c:v>5.3039183625674356E-2</c:v>
                </c:pt>
                <c:pt idx="125">
                  <c:v>4.9591058311788672E-2</c:v>
                </c:pt>
                <c:pt idx="126">
                  <c:v>4.6429269073799219E-2</c:v>
                </c:pt>
                <c:pt idx="127">
                  <c:v>4.3525994186430987E-2</c:v>
                </c:pt>
                <c:pt idx="128">
                  <c:v>4.0222703621986378E-2</c:v>
                </c:pt>
                <c:pt idx="129">
                  <c:v>3.7813883468364048E-2</c:v>
                </c:pt>
                <c:pt idx="130">
                  <c:v>3.5063260724105386E-2</c:v>
                </c:pt>
                <c:pt idx="131">
                  <c:v>3.3050208668815216E-2</c:v>
                </c:pt>
                <c:pt idx="132">
                  <c:v>3.0743391575257364E-2</c:v>
                </c:pt>
                <c:pt idx="133">
                  <c:v>2.8645156681349971E-2</c:v>
                </c:pt>
                <c:pt idx="134">
                  <c:v>2.6732716639016153E-2</c:v>
                </c:pt>
                <c:pt idx="135">
                  <c:v>2.4986144723957236E-2</c:v>
                </c:pt>
                <c:pt idx="136">
                  <c:v>2.3387980403681449E-2</c:v>
                </c:pt>
                <c:pt idx="137">
                  <c:v>2.1922891494416567E-2</c:v>
                </c:pt>
                <c:pt idx="138">
                  <c:v>2.032156114888976E-2</c:v>
                </c:pt>
                <c:pt idx="139">
                  <c:v>1.9103970626271324E-2</c:v>
                </c:pt>
                <c:pt idx="140">
                  <c:v>1.7767718450521719E-2</c:v>
                </c:pt>
                <c:pt idx="141">
                  <c:v>1.6553080789700646E-2</c:v>
                </c:pt>
                <c:pt idx="142">
                  <c:v>1.5446565853670017E-2</c:v>
                </c:pt>
                <c:pt idx="143">
                  <c:v>1.4436430625513155E-2</c:v>
                </c:pt>
                <c:pt idx="144">
                  <c:v>1.3512424089897418E-2</c:v>
                </c:pt>
                <c:pt idx="145">
                  <c:v>1.2531363535896718E-2</c:v>
                </c:pt>
                <c:pt idx="146">
                  <c:v>1.1764636520511176E-2</c:v>
                </c:pt>
                <c:pt idx="147">
                  <c:v>1.0947127291037841E-2</c:v>
                </c:pt>
                <c:pt idx="148">
                  <c:v>1.020361498650818E-2</c:v>
                </c:pt>
                <c:pt idx="149">
                  <c:v>9.5259188499195596E-3</c:v>
                </c:pt>
                <c:pt idx="150">
                  <c:v>8.9069185507210727E-3</c:v>
                </c:pt>
                <c:pt idx="151">
                  <c:v>8.2634238459555111E-3</c:v>
                </c:pt>
                <c:pt idx="152">
                  <c:v>7.75025349897985E-3</c:v>
                </c:pt>
                <c:pt idx="153">
                  <c:v>7.2144903105825662E-3</c:v>
                </c:pt>
                <c:pt idx="154">
                  <c:v>6.7269872919566718E-3</c:v>
                </c:pt>
                <c:pt idx="155">
                  <c:v>6.2824317724857279E-3</c:v>
                </c:pt>
                <c:pt idx="156">
                  <c:v>5.8761974441777576E-3</c:v>
                </c:pt>
                <c:pt idx="157">
                  <c:v>5.4599779175843353E-3</c:v>
                </c:pt>
                <c:pt idx="158">
                  <c:v>5.1223787993718945E-3</c:v>
                </c:pt>
                <c:pt idx="159">
                  <c:v>4.7750345951082145E-3</c:v>
                </c:pt>
                <c:pt idx="160">
                  <c:v>4.4583966664261902E-3</c:v>
                </c:pt>
                <c:pt idx="161">
                  <c:v>4.1691457231742982E-3</c:v>
                </c:pt>
                <c:pt idx="162">
                  <c:v>3.876364148265872E-3</c:v>
                </c:pt>
                <c:pt idx="163">
                  <c:v>3.6103669275360534E-3</c:v>
                </c:pt>
                <c:pt idx="164">
                  <c:v>3.3681600491177301E-3</c:v>
                </c:pt>
                <c:pt idx="165">
                  <c:v>3.1471422716036778E-3</c:v>
                </c:pt>
                <c:pt idx="166">
                  <c:v>2.9450463085018974E-3</c:v>
                </c:pt>
                <c:pt idx="167">
                  <c:v>2.7422370522616518E-3</c:v>
                </c:pt>
                <c:pt idx="168">
                  <c:v>2.5576299723477722E-3</c:v>
                </c:pt>
                <c:pt idx="169">
                  <c:v>2.3892280179495986E-3</c:v>
                </c:pt>
                <c:pt idx="170">
                  <c:v>2.2352913930410541E-3</c:v>
                </c:pt>
                <c:pt idx="171">
                  <c:v>2.0820767896696452E-3</c:v>
                </c:pt>
                <c:pt idx="172">
                  <c:v>1.9425506158445688E-3</c:v>
                </c:pt>
                <c:pt idx="173">
                  <c:v>1.8152177228729454E-3</c:v>
                </c:pt>
                <c:pt idx="174">
                  <c:v>1.6895259112797729E-3</c:v>
                </c:pt>
                <c:pt idx="175">
                  <c:v>1.5835987221732959E-3</c:v>
                </c:pt>
                <c:pt idx="176">
                  <c:v>1.4786035345209355E-3</c:v>
                </c:pt>
                <c:pt idx="177">
                  <c:v>1.3756583364224033E-3</c:v>
                </c:pt>
                <c:pt idx="178">
                  <c:v>1.2820520276734012E-3</c:v>
                </c:pt>
                <c:pt idx="179">
                  <c:v>1.1967491881718904E-3</c:v>
                </c:pt>
                <c:pt idx="180">
                  <c:v>1.1188491566377805E-3</c:v>
                </c:pt>
                <c:pt idx="181">
                  <c:v>1.0427088274156449E-3</c:v>
                </c:pt>
                <c:pt idx="182">
                  <c:v>9.7332337024360943E-4</c:v>
                </c:pt>
                <c:pt idx="183">
                  <c:v>9.0996001744693476E-4</c:v>
                </c:pt>
                <c:pt idx="184">
                  <c:v>8.482912425781102E-4</c:v>
                </c:pt>
                <c:pt idx="185">
                  <c:v>7.9207135587912683E-4</c:v>
                </c:pt>
                <c:pt idx="186">
                  <c:v>7.4071160057707669E-4</c:v>
                </c:pt>
                <c:pt idx="187">
                  <c:v>6.9089330183561947E-4</c:v>
                </c:pt>
                <c:pt idx="188">
                  <c:v>6.4289645726310054E-4</c:v>
                </c:pt>
                <c:pt idx="189">
                  <c:v>6.0156403487246469E-4</c:v>
                </c:pt>
                <c:pt idx="190">
                  <c:v>5.6157295307861341E-4</c:v>
                </c:pt>
                <c:pt idx="191">
                  <c:v>5.2311443952726016E-4</c:v>
                </c:pt>
                <c:pt idx="192">
                  <c:v>4.8808895325369161E-4</c:v>
                </c:pt>
                <c:pt idx="193">
                  <c:v>4.5612182269598163E-4</c:v>
                </c:pt>
                <c:pt idx="194">
                  <c:v>4.2541777542952027E-4</c:v>
                </c:pt>
                <c:pt idx="195">
                  <c:v>3.9740883243277058E-4</c:v>
                </c:pt>
                <c:pt idx="196">
                  <c:v>3.7058397306938767E-4</c:v>
                </c:pt>
                <c:pt idx="197">
                  <c:v>3.4612000746701268E-4</c:v>
                </c:pt>
                <c:pt idx="198">
                  <c:v>3.2274684007263949E-4</c:v>
                </c:pt>
                <c:pt idx="199">
                  <c:v>3.0143166314757332E-4</c:v>
                </c:pt>
                <c:pt idx="200">
                  <c:v>2.8110786612251383E-4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98D-43BD-B51E-0FDD565CB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21871"/>
        <c:axId val="13213135"/>
      </c:scatterChart>
      <c:valAx>
        <c:axId val="9226208"/>
        <c:scaling>
          <c:logBase val="10"/>
          <c:orientation val="minMax"/>
          <c:max val="1000"/>
          <c:min val="10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051936"/>
        <c:crosses val="autoZero"/>
        <c:crossBetween val="midCat"/>
      </c:valAx>
      <c:valAx>
        <c:axId val="1924051936"/>
        <c:scaling>
          <c:logBase val="10"/>
          <c:orientation val="minMax"/>
          <c:max val="1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Driver Displacement 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208"/>
        <c:crosses val="autoZero"/>
        <c:crossBetween val="midCat"/>
      </c:valAx>
      <c:valAx>
        <c:axId val="13213135"/>
        <c:scaling>
          <c:logBase val="10"/>
          <c:orientation val="minMax"/>
          <c:max val="1"/>
          <c:min val="1.0000000000000002E-2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Port Velocity  [m/s]</a:t>
                </a:r>
              </a:p>
            </c:rich>
          </c:tx>
          <c:layout>
            <c:manualLayout>
              <c:xMode val="edge"/>
              <c:yMode val="edge"/>
              <c:x val="0.94839481870321762"/>
              <c:y val="0.408249713978060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21871"/>
        <c:crosses val="max"/>
        <c:crossBetween val="midCat"/>
      </c:valAx>
      <c:valAx>
        <c:axId val="13221871"/>
        <c:scaling>
          <c:logBase val="10"/>
          <c:orientation val="minMax"/>
        </c:scaling>
        <c:delete val="1"/>
        <c:axPos val="b"/>
        <c:numFmt formatCode="0.0" sourceLinked="1"/>
        <c:majorTickMark val="out"/>
        <c:minorTickMark val="none"/>
        <c:tickLblPos val="nextTo"/>
        <c:crossAx val="132131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357255861649652"/>
          <c:y val="0.93616427754223031"/>
          <c:w val="0.15921332750072908"/>
          <c:h val="3.60579446799919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1" r="1" t="1" header="0" footer="0"/>
    <c:pageSetup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Displacement Phase Response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Driver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Calculations!$I$11:$I$211</c:f>
              <c:numCache>
                <c:formatCode>0.0</c:formatCode>
                <c:ptCount val="201"/>
                <c:pt idx="0">
                  <c:v>-14.168437334815485</c:v>
                </c:pt>
                <c:pt idx="1">
                  <c:v>-14.45231567047662</c:v>
                </c:pt>
                <c:pt idx="2">
                  <c:v>-14.878190459383077</c:v>
                </c:pt>
                <c:pt idx="3">
                  <c:v>-15.162146072865218</c:v>
                </c:pt>
                <c:pt idx="4">
                  <c:v>-15.588139666114703</c:v>
                </c:pt>
                <c:pt idx="5">
                  <c:v>-15.872176411755783</c:v>
                </c:pt>
                <c:pt idx="6">
                  <c:v>-16.298294604544555</c:v>
                </c:pt>
                <c:pt idx="7">
                  <c:v>-16.582416355198937</c:v>
                </c:pt>
                <c:pt idx="8">
                  <c:v>-17.008664971355657</c:v>
                </c:pt>
                <c:pt idx="9">
                  <c:v>-17.434994649537007</c:v>
                </c:pt>
                <c:pt idx="10">
                  <c:v>-17.861407504099194</c:v>
                </c:pt>
                <c:pt idx="11">
                  <c:v>-18.287905656509913</c:v>
                </c:pt>
                <c:pt idx="12">
                  <c:v>-18.714491235590863</c:v>
                </c:pt>
                <c:pt idx="13">
                  <c:v>-19.141166377762669</c:v>
                </c:pt>
                <c:pt idx="14">
                  <c:v>-19.567933227295949</c:v>
                </c:pt>
                <c:pt idx="15">
                  <c:v>-19.994793936564385</c:v>
                </c:pt>
                <c:pt idx="16">
                  <c:v>-20.564091288795744</c:v>
                </c:pt>
                <c:pt idx="17">
                  <c:v>-20.991179421913792</c:v>
                </c:pt>
                <c:pt idx="18">
                  <c:v>-21.418368651210933</c:v>
                </c:pt>
                <c:pt idx="19">
                  <c:v>-21.988115338442157</c:v>
                </c:pt>
                <c:pt idx="20">
                  <c:v>-22.415548994000734</c:v>
                </c:pt>
                <c:pt idx="21">
                  <c:v>-22.985629596041925</c:v>
                </c:pt>
                <c:pt idx="22">
                  <c:v>-23.555908247629571</c:v>
                </c:pt>
                <c:pt idx="23">
                  <c:v>-24.126390256431666</c:v>
                </c:pt>
                <c:pt idx="24">
                  <c:v>-24.69708096470562</c:v>
                </c:pt>
                <c:pt idx="25">
                  <c:v>-25.267985750536418</c:v>
                </c:pt>
                <c:pt idx="26">
                  <c:v>-25.839110029091241</c:v>
                </c:pt>
                <c:pt idx="27">
                  <c:v>-26.410459253887328</c:v>
                </c:pt>
                <c:pt idx="28">
                  <c:v>-27.124970487877025</c:v>
                </c:pt>
                <c:pt idx="29">
                  <c:v>-27.696845988494953</c:v>
                </c:pt>
                <c:pt idx="30">
                  <c:v>-28.412032672380075</c:v>
                </c:pt>
                <c:pt idx="31">
                  <c:v>-28.984462735467549</c:v>
                </c:pt>
                <c:pt idx="32">
                  <c:v>-29.700360540532039</c:v>
                </c:pt>
                <c:pt idx="33">
                  <c:v>-30.416669066571476</c:v>
                </c:pt>
                <c:pt idx="34">
                  <c:v>-31.133399643558594</c:v>
                </c:pt>
                <c:pt idx="35">
                  <c:v>-31.850563723714981</c:v>
                </c:pt>
                <c:pt idx="36">
                  <c:v>-32.568172885459383</c:v>
                </c:pt>
                <c:pt idx="37">
                  <c:v>-33.286238837307877</c:v>
                </c:pt>
                <c:pt idx="38">
                  <c:v>-34.148537626280849</c:v>
                </c:pt>
                <c:pt idx="39">
                  <c:v>-34.867650395887686</c:v>
                </c:pt>
                <c:pt idx="40">
                  <c:v>-35.731240430766952</c:v>
                </c:pt>
                <c:pt idx="41">
                  <c:v>-36.595564799094738</c:v>
                </c:pt>
                <c:pt idx="42">
                  <c:v>-37.460645083670165</c:v>
                </c:pt>
                <c:pt idx="43">
                  <c:v>-38.326503185078558</c:v>
                </c:pt>
                <c:pt idx="44">
                  <c:v>-39.193161328793721</c:v>
                </c:pt>
                <c:pt idx="45">
                  <c:v>-40.205303772750739</c:v>
                </c:pt>
                <c:pt idx="46">
                  <c:v>-41.07377317308012</c:v>
                </c:pt>
                <c:pt idx="47">
                  <c:v>-42.088092039481531</c:v>
                </c:pt>
                <c:pt idx="48">
                  <c:v>-43.103636251713731</c:v>
                </c:pt>
                <c:pt idx="49">
                  <c:v>-44.12044403407215</c:v>
                </c:pt>
                <c:pt idx="50">
                  <c:v>-45.138554254491538</c:v>
                </c:pt>
                <c:pt idx="51">
                  <c:v>-46.303754323731532</c:v>
                </c:pt>
                <c:pt idx="52">
                  <c:v>-47.324789328346725</c:v>
                </c:pt>
                <c:pt idx="53">
                  <c:v>-48.493438329953662</c:v>
                </c:pt>
                <c:pt idx="54">
                  <c:v>-49.664015340373481</c:v>
                </c:pt>
                <c:pt idx="55">
                  <c:v>-50.836583233560077</c:v>
                </c:pt>
                <c:pt idx="56">
                  <c:v>-52.011205771327674</c:v>
                </c:pt>
                <c:pt idx="57">
                  <c:v>-53.335192480218339</c:v>
                </c:pt>
                <c:pt idx="58">
                  <c:v>-54.514396343970006</c:v>
                </c:pt>
                <c:pt idx="59">
                  <c:v>-55.84370359952095</c:v>
                </c:pt>
                <c:pt idx="60">
                  <c:v>-57.17596357878837</c:v>
                </c:pt>
                <c:pt idx="61">
                  <c:v>-58.511270806931847</c:v>
                </c:pt>
                <c:pt idx="62">
                  <c:v>-59.998634143241027</c:v>
                </c:pt>
                <c:pt idx="63">
                  <c:v>-61.490004269994778</c:v>
                </c:pt>
                <c:pt idx="64">
                  <c:v>-62.985507416447192</c:v>
                </c:pt>
                <c:pt idx="65">
                  <c:v>-64.48526651989755</c:v>
                </c:pt>
                <c:pt idx="66">
                  <c:v>-65.989399813349891</c:v>
                </c:pt>
                <c:pt idx="67">
                  <c:v>-67.649131913209061</c:v>
                </c:pt>
                <c:pt idx="68">
                  <c:v>-69.314429154023429</c:v>
                </c:pt>
                <c:pt idx="69">
                  <c:v>-70.985412940890228</c:v>
                </c:pt>
                <c:pt idx="70">
                  <c:v>-72.662184654417999</c:v>
                </c:pt>
                <c:pt idx="71">
                  <c:v>-74.498080236498382</c:v>
                </c:pt>
                <c:pt idx="72">
                  <c:v>-76.341011255604727</c:v>
                </c:pt>
                <c:pt idx="73">
                  <c:v>-78.190980623489864</c:v>
                </c:pt>
                <c:pt idx="74">
                  <c:v>-80.202981223408898</c:v>
                </c:pt>
                <c:pt idx="75">
                  <c:v>-82.067316026849326</c:v>
                </c:pt>
                <c:pt idx="76">
                  <c:v>-84.094408611465084</c:v>
                </c:pt>
                <c:pt idx="77">
                  <c:v>-86.28549241001555</c:v>
                </c:pt>
                <c:pt idx="78">
                  <c:v>-88.484095238799583</c:v>
                </c:pt>
                <c:pt idx="79">
                  <c:v>-90.68903354967685</c:v>
                </c:pt>
                <c:pt idx="80">
                  <c:v>-92.89872461833356</c:v>
                </c:pt>
                <c:pt idx="81">
                  <c:v>-95.269164260751282</c:v>
                </c:pt>
                <c:pt idx="82">
                  <c:v>-97.63938061205387</c:v>
                </c:pt>
                <c:pt idx="83">
                  <c:v>-100.00512526823826</c:v>
                </c:pt>
                <c:pt idx="84">
                  <c:v>-102.51753105087315</c:v>
                </c:pt>
                <c:pt idx="85">
                  <c:v>-105.01029137889576</c:v>
                </c:pt>
                <c:pt idx="86">
                  <c:v>-107.47271679420008</c:v>
                </c:pt>
                <c:pt idx="87">
                  <c:v>-110.04055395601395</c:v>
                </c:pt>
                <c:pt idx="88">
                  <c:v>-112.68211482497989</c:v>
                </c:pt>
                <c:pt idx="89">
                  <c:v>-115.07553106061744</c:v>
                </c:pt>
                <c:pt idx="90">
                  <c:v>-117.46256833544612</c:v>
                </c:pt>
                <c:pt idx="91">
                  <c:v>-119.75832283777679</c:v>
                </c:pt>
                <c:pt idx="92">
                  <c:v>-121.73926092668904</c:v>
                </c:pt>
                <c:pt idx="93">
                  <c:v>-123.28787043706454</c:v>
                </c:pt>
                <c:pt idx="94">
                  <c:v>-124.27154162113415</c:v>
                </c:pt>
                <c:pt idx="95">
                  <c:v>-124.32870855136191</c:v>
                </c:pt>
                <c:pt idx="96">
                  <c:v>-122.97666028846156</c:v>
                </c:pt>
                <c:pt idx="97">
                  <c:v>-119.5877552262085</c:v>
                </c:pt>
                <c:pt idx="98">
                  <c:v>-113.08930894237396</c:v>
                </c:pt>
                <c:pt idx="99">
                  <c:v>-103.1177793130103</c:v>
                </c:pt>
                <c:pt idx="100">
                  <c:v>-90.000022996144139</c:v>
                </c:pt>
                <c:pt idx="101">
                  <c:v>-78.698092503410052</c:v>
                </c:pt>
                <c:pt idx="102">
                  <c:v>-65.95627927234807</c:v>
                </c:pt>
                <c:pt idx="103">
                  <c:v>-60.769354187113066</c:v>
                </c:pt>
                <c:pt idx="104">
                  <c:v>-56.729855525923213</c:v>
                </c:pt>
                <c:pt idx="105">
                  <c:v>-55.725371719629727</c:v>
                </c:pt>
                <c:pt idx="106">
                  <c:v>-55.771983495231225</c:v>
                </c:pt>
                <c:pt idx="107">
                  <c:v>-56.473746884315531</c:v>
                </c:pt>
                <c:pt idx="108">
                  <c:v>-58.136456023794054</c:v>
                </c:pt>
                <c:pt idx="109">
                  <c:v>-60.240862848688685</c:v>
                </c:pt>
                <c:pt idx="110">
                  <c:v>-62.582109728846554</c:v>
                </c:pt>
                <c:pt idx="111">
                  <c:v>-65.035383747633205</c:v>
                </c:pt>
                <c:pt idx="112">
                  <c:v>-67.523462439881925</c:v>
                </c:pt>
                <c:pt idx="113">
                  <c:v>-69.998284610037558</c:v>
                </c:pt>
                <c:pt idx="114">
                  <c:v>-72.430106821769812</c:v>
                </c:pt>
                <c:pt idx="115">
                  <c:v>-74.800912200968185</c:v>
                </c:pt>
                <c:pt idx="116">
                  <c:v>-77.849831983017523</c:v>
                </c:pt>
                <c:pt idx="117">
                  <c:v>-80.046119582095713</c:v>
                </c:pt>
                <c:pt idx="118">
                  <c:v>-82.163156720655422</c:v>
                </c:pt>
                <c:pt idx="119">
                  <c:v>-84.863591960200765</c:v>
                </c:pt>
                <c:pt idx="120">
                  <c:v>-86.799519996822568</c:v>
                </c:pt>
                <c:pt idx="121">
                  <c:v>-89.266384527200827</c:v>
                </c:pt>
                <c:pt idx="122">
                  <c:v>-91.608951940991048</c:v>
                </c:pt>
                <c:pt idx="123">
                  <c:v>-93.834591844615247</c:v>
                </c:pt>
                <c:pt idx="124">
                  <c:v>-95.950680928856045</c:v>
                </c:pt>
                <c:pt idx="125">
                  <c:v>-97.964363771677796</c:v>
                </c:pt>
                <c:pt idx="126">
                  <c:v>-99.882424504809521</c:v>
                </c:pt>
                <c:pt idx="127">
                  <c:v>-101.71122588486483</c:v>
                </c:pt>
                <c:pt idx="128">
                  <c:v>-103.88068508644706</c:v>
                </c:pt>
                <c:pt idx="129">
                  <c:v>-105.52963597172932</c:v>
                </c:pt>
                <c:pt idx="130">
                  <c:v>-107.49069439329013</c:v>
                </c:pt>
                <c:pt idx="131">
                  <c:v>-108.98495216870514</c:v>
                </c:pt>
                <c:pt idx="132">
                  <c:v>-110.76630625943046</c:v>
                </c:pt>
                <c:pt idx="133">
                  <c:v>-112.4584058814269</c:v>
                </c:pt>
                <c:pt idx="134">
                  <c:v>-114.06788636553284</c:v>
                </c:pt>
                <c:pt idx="135">
                  <c:v>-115.60074815606731</c:v>
                </c:pt>
                <c:pt idx="136">
                  <c:v>-117.06242646616705</c:v>
                </c:pt>
                <c:pt idx="137">
                  <c:v>-118.4578535205838</c:v>
                </c:pt>
                <c:pt idx="138">
                  <c:v>-120.05119980783417</c:v>
                </c:pt>
                <c:pt idx="139">
                  <c:v>-121.31610047426283</c:v>
                </c:pt>
                <c:pt idx="140">
                  <c:v>-122.7639968553483</c:v>
                </c:pt>
                <c:pt idx="141">
                  <c:v>-124.14094620580394</c:v>
                </c:pt>
                <c:pt idx="142">
                  <c:v>-125.45212507695939</c:v>
                </c:pt>
                <c:pt idx="143">
                  <c:v>-126.70221169109746</c:v>
                </c:pt>
                <c:pt idx="144">
                  <c:v>-127.89544483117419</c:v>
                </c:pt>
                <c:pt idx="145">
                  <c:v>-129.22081065091945</c:v>
                </c:pt>
                <c:pt idx="146">
                  <c:v>-130.30361168262337</c:v>
                </c:pt>
                <c:pt idx="147">
                  <c:v>-131.50920793727514</c:v>
                </c:pt>
                <c:pt idx="148">
                  <c:v>-132.6570096782425</c:v>
                </c:pt>
                <c:pt idx="149">
                  <c:v>-133.75112610529919</c:v>
                </c:pt>
                <c:pt idx="150">
                  <c:v>-134.79528119875016</c:v>
                </c:pt>
                <c:pt idx="151">
                  <c:v>-135.93175020804318</c:v>
                </c:pt>
                <c:pt idx="152">
                  <c:v>-136.87985220482037</c:v>
                </c:pt>
                <c:pt idx="153">
                  <c:v>-137.91419788491524</c:v>
                </c:pt>
                <c:pt idx="154">
                  <c:v>-138.89966528590722</c:v>
                </c:pt>
                <c:pt idx="155">
                  <c:v>-139.83966939318142</c:v>
                </c:pt>
                <c:pt idx="156">
                  <c:v>-140.73731144527079</c:v>
                </c:pt>
                <c:pt idx="157">
                  <c:v>-141.70002805302437</c:v>
                </c:pt>
                <c:pt idx="158">
                  <c:v>-142.51671709212846</c:v>
                </c:pt>
                <c:pt idx="159">
                  <c:v>-143.39456734557226</c:v>
                </c:pt>
                <c:pt idx="160">
                  <c:v>-144.23198886672472</c:v>
                </c:pt>
                <c:pt idx="161">
                  <c:v>-145.031729198119</c:v>
                </c:pt>
                <c:pt idx="162">
                  <c:v>-145.87917177732766</c:v>
                </c:pt>
                <c:pt idx="163">
                  <c:v>-146.68629740171639</c:v>
                </c:pt>
                <c:pt idx="164">
                  <c:v>-147.45593156057214</c:v>
                </c:pt>
                <c:pt idx="165">
                  <c:v>-148.19064032004371</c:v>
                </c:pt>
                <c:pt idx="166">
                  <c:v>-148.89275959338084</c:v>
                </c:pt>
                <c:pt idx="167">
                  <c:v>-149.62998788530436</c:v>
                </c:pt>
                <c:pt idx="168">
                  <c:v>-150.33294026717738</c:v>
                </c:pt>
                <c:pt idx="169">
                  <c:v>-151.0039624931938</c:v>
                </c:pt>
                <c:pt idx="170">
                  <c:v>-151.64519016446522</c:v>
                </c:pt>
                <c:pt idx="171">
                  <c:v>-152.31301582061201</c:v>
                </c:pt>
                <c:pt idx="172">
                  <c:v>-152.95000361904343</c:v>
                </c:pt>
                <c:pt idx="173">
                  <c:v>-153.55824835092278</c:v>
                </c:pt>
                <c:pt idx="174">
                  <c:v>-154.18695397471859</c:v>
                </c:pt>
                <c:pt idx="175">
                  <c:v>-154.74125556169636</c:v>
                </c:pt>
                <c:pt idx="176">
                  <c:v>-155.31542254798947</c:v>
                </c:pt>
                <c:pt idx="177">
                  <c:v>-155.90518615545949</c:v>
                </c:pt>
                <c:pt idx="178">
                  <c:v>-156.46735698190912</c:v>
                </c:pt>
                <c:pt idx="179">
                  <c:v>-157.0038318766629</c:v>
                </c:pt>
                <c:pt idx="180">
                  <c:v>-157.5163373046056</c:v>
                </c:pt>
                <c:pt idx="181">
                  <c:v>-158.04063788755536</c:v>
                </c:pt>
                <c:pt idx="182">
                  <c:v>-158.54099371891394</c:v>
                </c:pt>
                <c:pt idx="183">
                  <c:v>-159.01901175723239</c:v>
                </c:pt>
                <c:pt idx="184">
                  <c:v>-159.50592584373638</c:v>
                </c:pt>
                <c:pt idx="185">
                  <c:v>-159.97071290685136</c:v>
                </c:pt>
                <c:pt idx="186">
                  <c:v>-160.4148503061154</c:v>
                </c:pt>
                <c:pt idx="187">
                  <c:v>-160.86562665838252</c:v>
                </c:pt>
                <c:pt idx="188">
                  <c:v>-161.32080591226713</c:v>
                </c:pt>
                <c:pt idx="189">
                  <c:v>-161.731220672722</c:v>
                </c:pt>
                <c:pt idx="190">
                  <c:v>-162.1465396376756</c:v>
                </c:pt>
                <c:pt idx="191">
                  <c:v>-162.56489868635313</c:v>
                </c:pt>
                <c:pt idx="192">
                  <c:v>-162.9640752943736</c:v>
                </c:pt>
                <c:pt idx="193">
                  <c:v>-163.34536081658788</c:v>
                </c:pt>
                <c:pt idx="194">
                  <c:v>-163.72867897633716</c:v>
                </c:pt>
                <c:pt idx="195">
                  <c:v>-164.09473019003138</c:v>
                </c:pt>
                <c:pt idx="196">
                  <c:v>-164.46174886349073</c:v>
                </c:pt>
                <c:pt idx="197">
                  <c:v>-164.81219463957981</c:v>
                </c:pt>
                <c:pt idx="198">
                  <c:v>-165.16274885236251</c:v>
                </c:pt>
                <c:pt idx="199">
                  <c:v>-165.49747104164473</c:v>
                </c:pt>
                <c:pt idx="200">
                  <c:v>-165.83161834332125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8E2-4057-A93E-7E102CDF6B3E}"/>
            </c:ext>
          </c:extLst>
        </c:ser>
        <c:ser>
          <c:idx val="1"/>
          <c:order val="1"/>
          <c:tx>
            <c:v>Port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Calculations!$K$11:$K$211</c:f>
              <c:numCache>
                <c:formatCode>0.0</c:formatCode>
                <c:ptCount val="201"/>
                <c:pt idx="0">
                  <c:v>165.00484111829792</c:v>
                </c:pt>
                <c:pt idx="1">
                  <c:v>164.70408650947516</c:v>
                </c:pt>
                <c:pt idx="2">
                  <c:v>164.25285855713341</c:v>
                </c:pt>
                <c:pt idx="3">
                  <c:v>163.95197436743464</c:v>
                </c:pt>
                <c:pt idx="4">
                  <c:v>163.50054712102494</c:v>
                </c:pt>
                <c:pt idx="5">
                  <c:v>163.1995267761616</c:v>
                </c:pt>
                <c:pt idx="6">
                  <c:v>162.74789033959985</c:v>
                </c:pt>
                <c:pt idx="7">
                  <c:v>162.4467272184651</c:v>
                </c:pt>
                <c:pt idx="8">
                  <c:v>161.99487162344118</c:v>
                </c:pt>
                <c:pt idx="9">
                  <c:v>161.5428797169825</c:v>
                </c:pt>
                <c:pt idx="10">
                  <c:v>161.09074786590941</c:v>
                </c:pt>
                <c:pt idx="11">
                  <c:v>160.63847241929449</c:v>
                </c:pt>
                <c:pt idx="12">
                  <c:v>160.18604970790406</c:v>
                </c:pt>
                <c:pt idx="13">
                  <c:v>159.73347604363312</c:v>
                </c:pt>
                <c:pt idx="14">
                  <c:v>159.28074771892963</c:v>
                </c:pt>
                <c:pt idx="15">
                  <c:v>158.82786100621362</c:v>
                </c:pt>
                <c:pt idx="16">
                  <c:v>158.22375919315343</c:v>
                </c:pt>
                <c:pt idx="17">
                  <c:v>157.77048829530079</c:v>
                </c:pt>
                <c:pt idx="18">
                  <c:v>157.3170464318458</c:v>
                </c:pt>
                <c:pt idx="19">
                  <c:v>156.71218472597945</c:v>
                </c:pt>
                <c:pt idx="20">
                  <c:v>156.25832904173248</c:v>
                </c:pt>
                <c:pt idx="21">
                  <c:v>155.65290155242846</c:v>
                </c:pt>
                <c:pt idx="22">
                  <c:v>155.04713805554891</c:v>
                </c:pt>
                <c:pt idx="23">
                  <c:v>154.44102921192675</c:v>
                </c:pt>
                <c:pt idx="24">
                  <c:v>153.83456559838004</c:v>
                </c:pt>
                <c:pt idx="25">
                  <c:v>153.22773770481339</c:v>
                </c:pt>
                <c:pt idx="26">
                  <c:v>152.62053593126217</c:v>
                </c:pt>
                <c:pt idx="27">
                  <c:v>152.01295058488412</c:v>
                </c:pt>
                <c:pt idx="28">
                  <c:v>151.25291458064052</c:v>
                </c:pt>
                <c:pt idx="29">
                  <c:v>150.644430253965</c:v>
                </c:pt>
                <c:pt idx="30">
                  <c:v>149.88323900861243</c:v>
                </c:pt>
                <c:pt idx="31">
                  <c:v>149.27380498950092</c:v>
                </c:pt>
                <c:pt idx="32">
                  <c:v>148.51139435430997</c:v>
                </c:pt>
                <c:pt idx="33">
                  <c:v>147.74827797877063</c:v>
                </c:pt>
                <c:pt idx="34">
                  <c:v>146.98443528520897</c:v>
                </c:pt>
                <c:pt idx="35">
                  <c:v>146.21984539724241</c:v>
                </c:pt>
                <c:pt idx="36">
                  <c:v>145.45448712898298</c:v>
                </c:pt>
                <c:pt idx="37">
                  <c:v>144.68833897404932</c:v>
                </c:pt>
                <c:pt idx="38">
                  <c:v>143.76788776574287</c:v>
                </c:pt>
                <c:pt idx="39">
                  <c:v>142.99992450647994</c:v>
                </c:pt>
                <c:pt idx="40">
                  <c:v>142.07723007066639</c:v>
                </c:pt>
                <c:pt idx="41">
                  <c:v>141.15325601787075</c:v>
                </c:pt>
                <c:pt idx="42">
                  <c:v>140.22796178528984</c:v>
                </c:pt>
                <c:pt idx="43">
                  <c:v>139.301305986486</c:v>
                </c:pt>
                <c:pt idx="44">
                  <c:v>138.37324638109087</c:v>
                </c:pt>
                <c:pt idx="45">
                  <c:v>137.28867833548179</c:v>
                </c:pt>
                <c:pt idx="46">
                  <c:v>136.35742798369034</c:v>
                </c:pt>
                <c:pt idx="47">
                  <c:v>135.26901513871792</c:v>
                </c:pt>
                <c:pt idx="48">
                  <c:v>134.17842792065321</c:v>
                </c:pt>
                <c:pt idx="49">
                  <c:v>133.08559105171042</c:v>
                </c:pt>
                <c:pt idx="50">
                  <c:v>131.9904272970517</c:v>
                </c:pt>
                <c:pt idx="51">
                  <c:v>130.73586056022029</c:v>
                </c:pt>
                <c:pt idx="52">
                  <c:v>129.63544104079438</c:v>
                </c:pt>
                <c:pt idx="53">
                  <c:v>128.3746507432314</c:v>
                </c:pt>
                <c:pt idx="54">
                  <c:v>127.11035780102323</c:v>
                </c:pt>
                <c:pt idx="55">
                  <c:v>125.8424295770603</c:v>
                </c:pt>
                <c:pt idx="56">
                  <c:v>124.57072938035913</c:v>
                </c:pt>
                <c:pt idx="57">
                  <c:v>123.13538242006912</c:v>
                </c:pt>
                <c:pt idx="58">
                  <c:v>121.85519375201727</c:v>
                </c:pt>
                <c:pt idx="59">
                  <c:v>120.40992187657289</c:v>
                </c:pt>
                <c:pt idx="60">
                  <c:v>118.95908025972008</c:v>
                </c:pt>
                <c:pt idx="61">
                  <c:v>117.50244111172115</c:v>
                </c:pt>
                <c:pt idx="62">
                  <c:v>115.87686723090896</c:v>
                </c:pt>
                <c:pt idx="63">
                  <c:v>114.24351171000309</c:v>
                </c:pt>
                <c:pt idx="64">
                  <c:v>112.60202936941572</c:v>
                </c:pt>
                <c:pt idx="65">
                  <c:v>110.95206342543634</c:v>
                </c:pt>
                <c:pt idx="66">
                  <c:v>109.2932455495458</c:v>
                </c:pt>
                <c:pt idx="67">
                  <c:v>107.45786837598915</c:v>
                </c:pt>
                <c:pt idx="68">
                  <c:v>105.61079973527146</c:v>
                </c:pt>
                <c:pt idx="69">
                  <c:v>103.75150303669591</c:v>
                </c:pt>
                <c:pt idx="70">
                  <c:v>101.87942690836846</c:v>
                </c:pt>
                <c:pt idx="71">
                  <c:v>99.821922916068388</c:v>
                </c:pt>
                <c:pt idx="72">
                  <c:v>97.747787804947222</c:v>
                </c:pt>
                <c:pt idx="73">
                  <c:v>95.656257290508151</c:v>
                </c:pt>
                <c:pt idx="74">
                  <c:v>93.369903118786183</c:v>
                </c:pt>
                <c:pt idx="75">
                  <c:v>91.239634967663875</c:v>
                </c:pt>
                <c:pt idx="76">
                  <c:v>88.909475272002368</c:v>
                </c:pt>
                <c:pt idx="77">
                  <c:v>86.372949968824088</c:v>
                </c:pt>
                <c:pt idx="78">
                  <c:v>83.807114785187736</c:v>
                </c:pt>
                <c:pt idx="79">
                  <c:v>81.210798746765221</c:v>
                </c:pt>
                <c:pt idx="80">
                  <c:v>78.582892643523493</c:v>
                </c:pt>
                <c:pt idx="81">
                  <c:v>75.731062595032725</c:v>
                </c:pt>
                <c:pt idx="82">
                  <c:v>72.840679280821689</c:v>
                </c:pt>
                <c:pt idx="83">
                  <c:v>69.910816799256253</c:v>
                </c:pt>
                <c:pt idx="84">
                  <c:v>66.741342680656942</c:v>
                </c:pt>
                <c:pt idx="85">
                  <c:v>63.525690347096656</c:v>
                </c:pt>
                <c:pt idx="86">
                  <c:v>60.26382354127459</c:v>
                </c:pt>
                <c:pt idx="87">
                  <c:v>56.747999326973734</c:v>
                </c:pt>
                <c:pt idx="88">
                  <c:v>52.97056050662168</c:v>
                </c:pt>
                <c:pt idx="89">
                  <c:v>49.353507790700426</c:v>
                </c:pt>
                <c:pt idx="90">
                  <c:v>45.474852657320859</c:v>
                </c:pt>
                <c:pt idx="91">
                  <c:v>41.331603205361468</c:v>
                </c:pt>
                <c:pt idx="92">
                  <c:v>37.145141893830079</c:v>
                </c:pt>
                <c:pt idx="93">
                  <c:v>32.924378448481193</c:v>
                </c:pt>
                <c:pt idx="94">
                  <c:v>28.455851364418258</c:v>
                </c:pt>
                <c:pt idx="95">
                  <c:v>23.974505989747424</c:v>
                </c:pt>
                <c:pt idx="96">
                  <c:v>19.271636674866784</c:v>
                </c:pt>
                <c:pt idx="97">
                  <c:v>14.589326091769118</c:v>
                </c:pt>
                <c:pt idx="98">
                  <c:v>9.726351327318147</c:v>
                </c:pt>
                <c:pt idx="99">
                  <c:v>4.927321231788703</c:v>
                </c:pt>
                <c:pt idx="100">
                  <c:v>-2.2996143847137765E-5</c:v>
                </c:pt>
                <c:pt idx="101">
                  <c:v>-4.1943872040118348</c:v>
                </c:pt>
                <c:pt idx="102">
                  <c:v>-10.302376672408846</c:v>
                </c:pt>
                <c:pt idx="103">
                  <c:v>-14.238569013875319</c:v>
                </c:pt>
                <c:pt idx="104">
                  <c:v>-19.922371558565064</c:v>
                </c:pt>
                <c:pt idx="105">
                  <c:v>-23.558319133853857</c:v>
                </c:pt>
                <c:pt idx="106">
                  <c:v>-28.777095610932353</c:v>
                </c:pt>
                <c:pt idx="107">
                  <c:v>-32.099205411810217</c:v>
                </c:pt>
                <c:pt idx="108">
                  <c:v>-36.850050910134989</c:v>
                </c:pt>
                <c:pt idx="109">
                  <c:v>-41.329928241069069</c:v>
                </c:pt>
                <c:pt idx="110">
                  <c:v>-45.55066800191743</c:v>
                </c:pt>
                <c:pt idx="111">
                  <c:v>-49.526212300224493</c:v>
                </c:pt>
                <c:pt idx="112">
                  <c:v>-53.271588482820967</c:v>
                </c:pt>
                <c:pt idx="113">
                  <c:v>-56.802146689421015</c:v>
                </c:pt>
                <c:pt idx="114">
                  <c:v>-60.133023814415878</c:v>
                </c:pt>
                <c:pt idx="115">
                  <c:v>-63.278788845487718</c:v>
                </c:pt>
                <c:pt idx="116">
                  <c:v>-67.208886325875099</c:v>
                </c:pt>
                <c:pt idx="117">
                  <c:v>-69.974764378229878</c:v>
                </c:pt>
                <c:pt idx="118">
                  <c:v>-72.597902859436815</c:v>
                </c:pt>
                <c:pt idx="119">
                  <c:v>-75.891714574176092</c:v>
                </c:pt>
                <c:pt idx="120">
                  <c:v>-78.2217915205525</c:v>
                </c:pt>
                <c:pt idx="121">
                  <c:v>-81.158010879406703</c:v>
                </c:pt>
                <c:pt idx="122">
                  <c:v>-83.916117689770985</c:v>
                </c:pt>
                <c:pt idx="123">
                  <c:v>-86.512445546203182</c:v>
                </c:pt>
                <c:pt idx="124">
                  <c:v>-88.961441968121918</c:v>
                </c:pt>
                <c:pt idx="125">
                  <c:v>-91.275903402650201</c:v>
                </c:pt>
                <c:pt idx="126">
                  <c:v>-93.467185652357216</c:v>
                </c:pt>
                <c:pt idx="127">
                  <c:v>-95.545389248209958</c:v>
                </c:pt>
                <c:pt idx="128">
                  <c:v>-97.997755702269359</c:v>
                </c:pt>
                <c:pt idx="129">
                  <c:v>-99.853022661629041</c:v>
                </c:pt>
                <c:pt idx="130">
                  <c:v>-102.05036236228464</c:v>
                </c:pt>
                <c:pt idx="131">
                  <c:v>-103.71844937819007</c:v>
                </c:pt>
                <c:pt idx="132">
                  <c:v>-105.70045824011345</c:v>
                </c:pt>
                <c:pt idx="133">
                  <c:v>-107.57692848955233</c:v>
                </c:pt>
                <c:pt idx="134">
                  <c:v>-109.35647897573179</c:v>
                </c:pt>
                <c:pt idx="135">
                  <c:v>-111.04677952138746</c:v>
                </c:pt>
                <c:pt idx="136">
                  <c:v>-112.6546806910178</c:v>
                </c:pt>
                <c:pt idx="137">
                  <c:v>-114.18632283492514</c:v>
                </c:pt>
                <c:pt idx="138">
                  <c:v>-115.93136784197659</c:v>
                </c:pt>
                <c:pt idx="139">
                  <c:v>-117.31392211509518</c:v>
                </c:pt>
                <c:pt idx="140">
                  <c:v>-118.89362254446033</c:v>
                </c:pt>
                <c:pt idx="141">
                  <c:v>-120.3932028087354</c:v>
                </c:pt>
                <c:pt idx="142">
                  <c:v>-121.81880692686291</c:v>
                </c:pt>
                <c:pt idx="143">
                  <c:v>-123.17594642589502</c:v>
                </c:pt>
                <c:pt idx="144">
                  <c:v>-124.46958191343407</c:v>
                </c:pt>
                <c:pt idx="145">
                  <c:v>-125.90451234489643</c:v>
                </c:pt>
                <c:pt idx="146">
                  <c:v>-127.07535846037455</c:v>
                </c:pt>
                <c:pt idx="147">
                  <c:v>-128.37749386548762</c:v>
                </c:pt>
                <c:pt idx="148">
                  <c:v>-129.61580264801856</c:v>
                </c:pt>
                <c:pt idx="149">
                  <c:v>-130.79496654228478</c:v>
                </c:pt>
                <c:pt idx="150">
                  <c:v>-131.91921015005931</c:v>
                </c:pt>
                <c:pt idx="151">
                  <c:v>-133.1416984333523</c:v>
                </c:pt>
                <c:pt idx="152">
                  <c:v>-134.16067751731865</c:v>
                </c:pt>
                <c:pt idx="153">
                  <c:v>-135.27146216682928</c:v>
                </c:pt>
                <c:pt idx="154">
                  <c:v>-136.3289260613505</c:v>
                </c:pt>
                <c:pt idx="155">
                  <c:v>-137.33687589994614</c:v>
                </c:pt>
                <c:pt idx="156">
                  <c:v>-138.29875879258796</c:v>
                </c:pt>
                <c:pt idx="157">
                  <c:v>-139.32969829822261</c:v>
                </c:pt>
                <c:pt idx="158">
                  <c:v>-140.203731587026</c:v>
                </c:pt>
                <c:pt idx="159">
                  <c:v>-141.14269486320765</c:v>
                </c:pt>
                <c:pt idx="160">
                  <c:v>-142.03792279855381</c:v>
                </c:pt>
                <c:pt idx="161">
                  <c:v>-142.892433669779</c:v>
                </c:pt>
                <c:pt idx="162">
                  <c:v>-143.79746438358796</c:v>
                </c:pt>
                <c:pt idx="163">
                  <c:v>-144.65902171898023</c:v>
                </c:pt>
                <c:pt idx="164">
                  <c:v>-145.48019217747088</c:v>
                </c:pt>
                <c:pt idx="165">
                  <c:v>-146.26377418520678</c:v>
                </c:pt>
                <c:pt idx="166">
                  <c:v>-147.0123112484381</c:v>
                </c:pt>
                <c:pt idx="167">
                  <c:v>-147.79798458018709</c:v>
                </c:pt>
                <c:pt idx="168">
                  <c:v>-148.54685732058854</c:v>
                </c:pt>
                <c:pt idx="169">
                  <c:v>-149.26147314559523</c:v>
                </c:pt>
                <c:pt idx="170">
                  <c:v>-149.94414498818577</c:v>
                </c:pt>
                <c:pt idx="171">
                  <c:v>-150.65491791851761</c:v>
                </c:pt>
                <c:pt idx="172">
                  <c:v>-151.33267013803626</c:v>
                </c:pt>
                <c:pt idx="173">
                  <c:v>-151.97966288335832</c:v>
                </c:pt>
                <c:pt idx="174">
                  <c:v>-152.64824323023259</c:v>
                </c:pt>
                <c:pt idx="175">
                  <c:v>-153.23755550329341</c:v>
                </c:pt>
                <c:pt idx="176">
                  <c:v>-153.84784836501498</c:v>
                </c:pt>
                <c:pt idx="177">
                  <c:v>-154.47457522081748</c:v>
                </c:pt>
                <c:pt idx="178">
                  <c:v>-155.07184778073966</c:v>
                </c:pt>
                <c:pt idx="179">
                  <c:v>-155.64170291237946</c:v>
                </c:pt>
                <c:pt idx="180">
                  <c:v>-156.18599317162187</c:v>
                </c:pt>
                <c:pt idx="181">
                  <c:v>-156.74270767149957</c:v>
                </c:pt>
                <c:pt idx="182">
                  <c:v>-157.27390295351412</c:v>
                </c:pt>
                <c:pt idx="183">
                  <c:v>-157.7812999857386</c:v>
                </c:pt>
                <c:pt idx="184">
                  <c:v>-158.29805789991093</c:v>
                </c:pt>
                <c:pt idx="185">
                  <c:v>-158.79125741008224</c:v>
                </c:pt>
                <c:pt idx="186">
                  <c:v>-159.26247805669774</c:v>
                </c:pt>
                <c:pt idx="187">
                  <c:v>-159.74067732244836</c:v>
                </c:pt>
                <c:pt idx="188">
                  <c:v>-160.22348239665078</c:v>
                </c:pt>
                <c:pt idx="189">
                  <c:v>-160.65875157689055</c:v>
                </c:pt>
                <c:pt idx="190">
                  <c:v>-161.0991706094697</c:v>
                </c:pt>
                <c:pt idx="191">
                  <c:v>-161.54276251971558</c:v>
                </c:pt>
                <c:pt idx="192">
                  <c:v>-161.9659685479443</c:v>
                </c:pt>
                <c:pt idx="193">
                  <c:v>-162.37016515998673</c:v>
                </c:pt>
                <c:pt idx="194">
                  <c:v>-162.77647683498296</c:v>
                </c:pt>
                <c:pt idx="195">
                  <c:v>-163.16444952896993</c:v>
                </c:pt>
                <c:pt idx="196">
                  <c:v>-163.55341291383212</c:v>
                </c:pt>
                <c:pt idx="197">
                  <c:v>-163.92478082736599</c:v>
                </c:pt>
                <c:pt idx="198">
                  <c:v>-164.29623346941401</c:v>
                </c:pt>
                <c:pt idx="199">
                  <c:v>-164.65088276072206</c:v>
                </c:pt>
                <c:pt idx="200">
                  <c:v>-165.00489679643462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8E2-4057-A93E-7E102CDF6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208"/>
        <c:axId val="1924051936"/>
      </c:scatterChart>
      <c:valAx>
        <c:axId val="9226208"/>
        <c:scaling>
          <c:logBase val="10"/>
          <c:orientation val="minMax"/>
          <c:max val="1000"/>
          <c:min val="10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051936"/>
        <c:crosses val="autoZero"/>
        <c:crossBetween val="midCat"/>
      </c:valAx>
      <c:valAx>
        <c:axId val="1924051936"/>
        <c:scaling>
          <c:orientation val="minMax"/>
          <c:max val="180"/>
          <c:min val="-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Phase  [Deg]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208"/>
        <c:crosses val="autoZero"/>
        <c:crossBetween val="midCat"/>
        <c:majorUnit val="45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1" r="1" t="1" header="0" footer="0"/>
    <c:pageSetup orientation="landscape" horizontalDpi="-3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</xdr:row>
      <xdr:rowOff>0</xdr:rowOff>
    </xdr:from>
    <xdr:to>
      <xdr:col>15</xdr:col>
      <xdr:colOff>371475</xdr:colOff>
      <xdr:row>38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6CA6F2-0FEB-4D0E-A613-DB64134DB8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676275</xdr:colOff>
      <xdr:row>6</xdr:row>
      <xdr:rowOff>180975</xdr:rowOff>
    </xdr:from>
    <xdr:to>
      <xdr:col>27</xdr:col>
      <xdr:colOff>333375</xdr:colOff>
      <xdr:row>38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F2DE370-42C0-4087-BD17-37F47CA4DD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40</xdr:row>
      <xdr:rowOff>0</xdr:rowOff>
    </xdr:from>
    <xdr:to>
      <xdr:col>15</xdr:col>
      <xdr:colOff>371475</xdr:colOff>
      <xdr:row>71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C187F78-CC33-4061-8BF7-F5CBCA84AF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3AA99-E13B-4DBD-BEFD-2F3B02566724}">
  <sheetPr>
    <pageSetUpPr fitToPage="1"/>
  </sheetPr>
  <dimension ref="B2:AJ250"/>
  <sheetViews>
    <sheetView tabSelected="1" zoomScaleNormal="100" workbookViewId="0">
      <selection activeCell="B2" sqref="B2"/>
    </sheetView>
  </sheetViews>
  <sheetFormatPr defaultRowHeight="15" x14ac:dyDescent="0.25"/>
  <cols>
    <col min="1" max="1" width="2.7109375" customWidth="1"/>
    <col min="2" max="2" width="31.7109375" style="4" customWidth="1"/>
    <col min="3" max="10" width="10.7109375" customWidth="1"/>
    <col min="11" max="11" width="10.7109375" style="12" customWidth="1"/>
    <col min="12" max="15" width="10.7109375" customWidth="1"/>
    <col min="16" max="17" width="10.7109375" style="8" customWidth="1"/>
    <col min="18" max="18" width="10.7109375" style="12" customWidth="1"/>
    <col min="19" max="23" width="10.7109375" customWidth="1"/>
    <col min="24" max="28" width="10.7109375" style="4" customWidth="1"/>
    <col min="29" max="30" width="10.7109375" style="5" customWidth="1"/>
    <col min="31" max="31" width="10.7109375" style="4" customWidth="1"/>
    <col min="32" max="32" width="10.7109375" style="12" customWidth="1"/>
    <col min="33" max="33" width="9.140625" style="12"/>
  </cols>
  <sheetData>
    <row r="2" spans="2:15" ht="26.25" x14ac:dyDescent="0.4">
      <c r="B2" s="77" t="s">
        <v>62</v>
      </c>
    </row>
    <row r="4" spans="2:15" x14ac:dyDescent="0.25">
      <c r="E4" s="79"/>
    </row>
    <row r="5" spans="2:15" x14ac:dyDescent="0.25">
      <c r="B5" s="86"/>
    </row>
    <row r="6" spans="2:15" x14ac:dyDescent="0.25">
      <c r="K6"/>
      <c r="L6" s="12"/>
      <c r="M6" s="12"/>
      <c r="N6" s="12"/>
      <c r="O6" s="12"/>
    </row>
    <row r="7" spans="2:15" ht="15" customHeight="1" x14ac:dyDescent="0.3">
      <c r="I7" s="13"/>
    </row>
    <row r="8" spans="2:15" ht="15" customHeight="1" x14ac:dyDescent="0.25">
      <c r="B8" s="14" t="s">
        <v>2</v>
      </c>
    </row>
    <row r="9" spans="2:15" ht="15" customHeight="1" x14ac:dyDescent="0.25">
      <c r="B9" s="6" t="s">
        <v>3</v>
      </c>
      <c r="C9" s="3">
        <v>1.204</v>
      </c>
      <c r="D9" s="3"/>
      <c r="E9" s="3"/>
      <c r="F9" s="3"/>
      <c r="G9" s="3"/>
      <c r="H9" s="3"/>
    </row>
    <row r="10" spans="2:15" ht="15" customHeight="1" x14ac:dyDescent="0.25">
      <c r="B10" s="6" t="s">
        <v>4</v>
      </c>
      <c r="C10" s="3">
        <v>343.2</v>
      </c>
      <c r="D10" s="3"/>
      <c r="E10" s="3"/>
      <c r="F10" s="3"/>
      <c r="G10" s="3"/>
      <c r="H10" s="3"/>
    </row>
    <row r="11" spans="2:15" ht="15" customHeight="1" x14ac:dyDescent="0.25">
      <c r="C11" s="3"/>
      <c r="D11" s="3"/>
      <c r="E11" s="3"/>
      <c r="F11" s="3"/>
      <c r="G11" s="3"/>
      <c r="H11" s="3"/>
    </row>
    <row r="12" spans="2:15" ht="15" customHeight="1" x14ac:dyDescent="0.25">
      <c r="B12" s="14" t="s">
        <v>5</v>
      </c>
      <c r="C12" s="3"/>
      <c r="D12" s="3"/>
      <c r="E12" s="3"/>
      <c r="F12" s="3"/>
      <c r="G12" s="3"/>
      <c r="H12" s="3"/>
    </row>
    <row r="13" spans="2:15" ht="15" customHeight="1" x14ac:dyDescent="0.25">
      <c r="B13" s="6" t="s">
        <v>6</v>
      </c>
      <c r="C13" s="3">
        <v>5.5999999999999999E-3</v>
      </c>
      <c r="D13" s="3"/>
      <c r="E13" s="3"/>
      <c r="F13" s="3"/>
      <c r="G13" s="3"/>
      <c r="H13" s="3"/>
    </row>
    <row r="14" spans="2:15" ht="15" customHeight="1" x14ac:dyDescent="0.25">
      <c r="B14" s="6" t="s">
        <v>7</v>
      </c>
      <c r="C14" s="7">
        <v>2.5300000000000001E-3</v>
      </c>
      <c r="D14" s="7"/>
      <c r="E14" s="7"/>
      <c r="F14" s="7"/>
      <c r="G14" s="7"/>
      <c r="H14" s="7"/>
    </row>
    <row r="15" spans="2:15" ht="15" customHeight="1" x14ac:dyDescent="0.25">
      <c r="B15" s="6" t="s">
        <v>8</v>
      </c>
      <c r="C15" s="5">
        <v>998.8</v>
      </c>
      <c r="D15" s="5"/>
      <c r="E15" s="5"/>
      <c r="F15" s="5"/>
      <c r="G15" s="5"/>
      <c r="H15" s="5"/>
    </row>
    <row r="16" spans="2:15" ht="15" customHeight="1" x14ac:dyDescent="0.25">
      <c r="B16" s="6" t="s">
        <v>9</v>
      </c>
      <c r="C16" s="2">
        <v>0.53</v>
      </c>
      <c r="D16" s="2"/>
      <c r="E16" s="2"/>
      <c r="F16" s="2"/>
      <c r="G16" s="2"/>
      <c r="H16" s="2"/>
    </row>
    <row r="17" spans="2:36" ht="15" customHeight="1" x14ac:dyDescent="0.25">
      <c r="B17" s="6" t="s">
        <v>61</v>
      </c>
      <c r="C17" s="2">
        <v>4.5149999999999997</v>
      </c>
      <c r="D17" s="2"/>
      <c r="E17" s="2"/>
      <c r="F17" s="2"/>
      <c r="G17" s="2"/>
      <c r="H17" s="2"/>
    </row>
    <row r="18" spans="2:36" s="4" customFormat="1" ht="15" customHeight="1" x14ac:dyDescent="0.25">
      <c r="B18" s="6" t="s">
        <v>10</v>
      </c>
      <c r="C18" s="2">
        <v>6</v>
      </c>
      <c r="D18" s="2"/>
      <c r="E18" s="2"/>
      <c r="F18" s="2"/>
      <c r="G18" s="2"/>
      <c r="H18" s="2"/>
      <c r="I18"/>
      <c r="J18"/>
      <c r="K18" s="12"/>
      <c r="L18"/>
      <c r="M18"/>
      <c r="N18"/>
      <c r="O18"/>
      <c r="P18" s="8"/>
      <c r="Q18" s="8"/>
      <c r="R18" s="12"/>
      <c r="S18"/>
      <c r="T18"/>
      <c r="U18"/>
      <c r="V18"/>
      <c r="W18"/>
      <c r="AC18" s="5"/>
      <c r="AD18" s="5"/>
      <c r="AF18" s="12"/>
      <c r="AG18" s="12"/>
      <c r="AH18"/>
      <c r="AI18"/>
      <c r="AJ18"/>
    </row>
    <row r="19" spans="2:36" s="4" customFormat="1" ht="15" customHeight="1" x14ac:dyDescent="0.25">
      <c r="B19" s="6" t="s">
        <v>11</v>
      </c>
      <c r="C19" s="7">
        <v>0</v>
      </c>
      <c r="D19" s="2"/>
      <c r="E19" s="2"/>
      <c r="F19" s="2"/>
      <c r="G19" s="2"/>
      <c r="H19" s="2"/>
      <c r="I19"/>
      <c r="J19"/>
      <c r="K19" s="12"/>
      <c r="L19"/>
      <c r="M19"/>
      <c r="N19"/>
      <c r="O19"/>
      <c r="P19" s="8"/>
      <c r="Q19" s="8"/>
      <c r="R19" s="12"/>
      <c r="S19"/>
      <c r="T19"/>
      <c r="U19"/>
      <c r="V19"/>
      <c r="W19"/>
      <c r="AC19" s="5"/>
      <c r="AD19" s="5"/>
      <c r="AF19" s="12"/>
      <c r="AG19" s="12"/>
      <c r="AH19"/>
      <c r="AI19"/>
      <c r="AJ19"/>
    </row>
    <row r="20" spans="2:36" s="4" customFormat="1" ht="15" customHeight="1" x14ac:dyDescent="0.25">
      <c r="B20" s="6"/>
      <c r="I20"/>
      <c r="J20"/>
      <c r="K20" s="12"/>
      <c r="L20"/>
      <c r="M20"/>
      <c r="N20"/>
      <c r="O20"/>
      <c r="P20" s="8"/>
      <c r="Q20" s="8"/>
      <c r="R20" s="12"/>
      <c r="S20"/>
      <c r="T20"/>
      <c r="U20"/>
      <c r="V20"/>
      <c r="W20"/>
      <c r="AC20" s="5"/>
      <c r="AD20" s="5"/>
      <c r="AF20" s="12"/>
      <c r="AG20" s="12"/>
      <c r="AH20"/>
      <c r="AI20"/>
      <c r="AJ20"/>
    </row>
    <row r="21" spans="2:36" s="5" customFormat="1" ht="15" customHeight="1" x14ac:dyDescent="0.25">
      <c r="B21" s="14" t="s">
        <v>12</v>
      </c>
      <c r="C21" s="4"/>
      <c r="D21" s="4"/>
      <c r="E21" s="4"/>
      <c r="F21" s="4"/>
      <c r="G21" s="4"/>
      <c r="H21" s="4"/>
      <c r="I21"/>
      <c r="J21"/>
      <c r="K21" s="12"/>
      <c r="L21"/>
      <c r="M21"/>
      <c r="N21"/>
      <c r="O21"/>
      <c r="P21" s="8"/>
      <c r="Q21" s="8"/>
      <c r="R21" s="12"/>
      <c r="S21"/>
      <c r="T21"/>
      <c r="U21"/>
      <c r="V21"/>
      <c r="W21"/>
      <c r="X21" s="4"/>
      <c r="Y21" s="4"/>
      <c r="Z21" s="4"/>
      <c r="AA21" s="4"/>
      <c r="AB21" s="4"/>
      <c r="AE21" s="4"/>
      <c r="AF21" s="12"/>
      <c r="AG21" s="12"/>
      <c r="AH21"/>
      <c r="AI21"/>
      <c r="AJ21"/>
    </row>
    <row r="22" spans="2:36" s="5" customFormat="1" ht="15" customHeight="1" x14ac:dyDescent="0.25">
      <c r="B22" s="6" t="s">
        <v>13</v>
      </c>
      <c r="C22" s="7">
        <v>4.1999999999999997E-3</v>
      </c>
      <c r="D22" s="7"/>
      <c r="E22" s="7"/>
      <c r="F22" s="7"/>
      <c r="G22" s="7"/>
      <c r="H22" s="7"/>
      <c r="I22"/>
      <c r="J22"/>
      <c r="K22" s="12"/>
      <c r="L22"/>
      <c r="M22"/>
      <c r="N22"/>
      <c r="O22"/>
      <c r="P22" s="8"/>
      <c r="Q22" s="8"/>
      <c r="R22" s="12"/>
      <c r="S22"/>
      <c r="T22"/>
      <c r="U22"/>
      <c r="V22"/>
      <c r="W22"/>
      <c r="X22" s="4"/>
      <c r="Y22" s="4"/>
      <c r="Z22" s="4"/>
      <c r="AA22" s="4"/>
      <c r="AB22" s="4"/>
      <c r="AE22" s="4"/>
      <c r="AF22" s="12"/>
      <c r="AG22" s="12"/>
      <c r="AH22"/>
      <c r="AI22"/>
      <c r="AJ22"/>
    </row>
    <row r="23" spans="2:36" s="5" customFormat="1" ht="15" customHeight="1" x14ac:dyDescent="0.25">
      <c r="B23" s="6" t="s">
        <v>58</v>
      </c>
      <c r="C23" s="15">
        <v>9.4299999999999991E-3</v>
      </c>
      <c r="D23" s="15"/>
      <c r="E23" s="15"/>
      <c r="F23" s="15"/>
      <c r="G23" s="15"/>
      <c r="H23" s="15"/>
      <c r="I23"/>
      <c r="J23"/>
      <c r="K23" s="12"/>
      <c r="L23"/>
      <c r="M23"/>
      <c r="N23"/>
      <c r="O23"/>
      <c r="P23" s="8"/>
      <c r="Q23" s="8"/>
      <c r="R23" s="12"/>
      <c r="S23"/>
      <c r="T23"/>
      <c r="U23"/>
      <c r="V23"/>
      <c r="W23"/>
      <c r="X23" s="4"/>
      <c r="Y23" s="4"/>
      <c r="Z23" s="4"/>
      <c r="AA23" s="4"/>
      <c r="AB23" s="4"/>
      <c r="AE23" s="4"/>
      <c r="AF23" s="12"/>
      <c r="AG23" s="12"/>
      <c r="AH23"/>
      <c r="AI23"/>
      <c r="AJ23"/>
    </row>
    <row r="24" spans="2:36" x14ac:dyDescent="0.25">
      <c r="B24" s="6" t="s">
        <v>14</v>
      </c>
      <c r="C24" s="4">
        <v>100</v>
      </c>
    </row>
    <row r="25" spans="2:36" x14ac:dyDescent="0.25">
      <c r="B25" s="6" t="s">
        <v>15</v>
      </c>
      <c r="C25" s="4">
        <v>7</v>
      </c>
    </row>
    <row r="26" spans="2:36" s="5" customFormat="1" ht="15" customHeight="1" x14ac:dyDescent="0.25">
      <c r="B26" s="6"/>
      <c r="C26" s="4"/>
      <c r="D26" s="4"/>
      <c r="E26" s="4"/>
      <c r="F26" s="4"/>
      <c r="G26" s="4"/>
      <c r="H26" s="4"/>
      <c r="I26" s="11"/>
      <c r="J26"/>
      <c r="K26" s="12"/>
      <c r="L26"/>
      <c r="M26"/>
      <c r="N26"/>
      <c r="O26"/>
      <c r="P26" s="8"/>
      <c r="Q26" s="8"/>
      <c r="R26" s="12"/>
      <c r="S26"/>
      <c r="T26"/>
      <c r="U26"/>
      <c r="V26"/>
      <c r="W26"/>
      <c r="X26" s="4"/>
      <c r="Y26" s="4"/>
      <c r="Z26" s="4"/>
      <c r="AA26" s="4"/>
      <c r="AB26" s="4"/>
      <c r="AE26" s="4"/>
      <c r="AF26" s="12"/>
      <c r="AG26" s="12"/>
      <c r="AH26"/>
      <c r="AI26"/>
      <c r="AJ26"/>
    </row>
    <row r="27" spans="2:36" s="5" customFormat="1" ht="15" customHeight="1" x14ac:dyDescent="0.3">
      <c r="B27" s="14" t="s">
        <v>16</v>
      </c>
      <c r="C27" s="4"/>
      <c r="D27" s="4"/>
      <c r="E27" s="4"/>
      <c r="F27" s="4"/>
      <c r="G27" s="4"/>
      <c r="H27" s="4"/>
      <c r="I27"/>
      <c r="J27"/>
      <c r="K27" s="16"/>
      <c r="L27"/>
      <c r="M27"/>
      <c r="N27"/>
      <c r="O27"/>
      <c r="P27" s="8"/>
      <c r="Q27" s="8"/>
      <c r="R27" s="12"/>
      <c r="S27"/>
      <c r="T27"/>
      <c r="U27"/>
      <c r="V27"/>
      <c r="W27"/>
      <c r="X27" s="4"/>
      <c r="Y27" s="4"/>
      <c r="Z27" s="4"/>
      <c r="AA27" s="4"/>
      <c r="AB27" s="17"/>
      <c r="AE27" s="4"/>
      <c r="AF27" s="12"/>
      <c r="AG27" s="12"/>
      <c r="AH27"/>
      <c r="AI27"/>
      <c r="AJ27"/>
    </row>
    <row r="28" spans="2:36" s="5" customFormat="1" ht="15" customHeight="1" x14ac:dyDescent="0.25">
      <c r="B28" s="6" t="s">
        <v>17</v>
      </c>
      <c r="C28" s="85">
        <v>1</v>
      </c>
      <c r="D28" s="4"/>
      <c r="E28" s="4"/>
      <c r="F28" s="4"/>
      <c r="G28" s="4"/>
      <c r="H28" s="4"/>
      <c r="I28"/>
      <c r="J28"/>
      <c r="K28" s="12"/>
      <c r="L28"/>
      <c r="M28"/>
      <c r="N28"/>
      <c r="O28"/>
      <c r="P28" s="8"/>
      <c r="Q28" s="8"/>
      <c r="R28" s="12"/>
      <c r="S28"/>
      <c r="T28"/>
      <c r="U28"/>
      <c r="V28"/>
      <c r="W28"/>
      <c r="X28" s="4"/>
      <c r="Y28" s="4"/>
      <c r="Z28" s="4"/>
      <c r="AA28" s="4"/>
      <c r="AB28" s="4"/>
      <c r="AE28" s="4"/>
      <c r="AF28" s="12"/>
      <c r="AG28" s="12"/>
      <c r="AH28"/>
      <c r="AI28"/>
      <c r="AJ28"/>
    </row>
    <row r="29" spans="2:36" s="5" customFormat="1" ht="15" customHeight="1" x14ac:dyDescent="0.25">
      <c r="B29" s="6"/>
      <c r="C29" s="1"/>
      <c r="D29" s="4"/>
      <c r="E29" s="4"/>
      <c r="F29" s="4"/>
      <c r="G29" s="4"/>
      <c r="H29" s="4"/>
      <c r="I29"/>
      <c r="J29"/>
      <c r="K29" s="12"/>
      <c r="L29"/>
      <c r="M29"/>
      <c r="N29"/>
      <c r="O29"/>
      <c r="P29" s="8"/>
      <c r="Q29" s="8"/>
      <c r="R29" s="12"/>
      <c r="S29"/>
      <c r="T29"/>
      <c r="U29"/>
      <c r="V29"/>
      <c r="W29"/>
      <c r="X29" s="4"/>
      <c r="Y29" s="4"/>
      <c r="Z29" s="4"/>
      <c r="AA29" s="4"/>
      <c r="AB29" s="4"/>
      <c r="AE29" s="4"/>
      <c r="AF29" s="12"/>
      <c r="AG29" s="12"/>
      <c r="AH29"/>
      <c r="AI29"/>
      <c r="AJ29"/>
    </row>
    <row r="30" spans="2:36" s="5" customFormat="1" ht="15" customHeight="1" x14ac:dyDescent="0.25">
      <c r="B30" s="14" t="s">
        <v>18</v>
      </c>
      <c r="C30" s="3"/>
      <c r="D30" s="4"/>
      <c r="E30" s="4"/>
      <c r="F30" s="4"/>
      <c r="G30" s="4"/>
      <c r="H30" s="4"/>
      <c r="I30"/>
      <c r="J30"/>
      <c r="K30" s="12"/>
      <c r="L30"/>
      <c r="M30"/>
      <c r="N30"/>
      <c r="O30"/>
      <c r="P30" s="8"/>
      <c r="Q30" s="8"/>
      <c r="R30" s="12"/>
      <c r="S30"/>
      <c r="T30"/>
      <c r="U30"/>
      <c r="V30"/>
      <c r="W30"/>
      <c r="X30" s="4"/>
      <c r="Y30" s="4"/>
      <c r="Z30" s="4"/>
      <c r="AA30" s="4"/>
      <c r="AB30" s="4"/>
      <c r="AE30" s="4"/>
      <c r="AF30" s="12"/>
      <c r="AG30" s="12"/>
      <c r="AH30"/>
      <c r="AI30"/>
      <c r="AJ30"/>
    </row>
    <row r="31" spans="2:36" s="12" customFormat="1" ht="15" customHeight="1" x14ac:dyDescent="0.25">
      <c r="B31" s="6" t="s">
        <v>53</v>
      </c>
      <c r="C31" s="4">
        <f>(1/(2*PI()))*SQRT(C15/C14)</f>
        <v>99.999801492869665</v>
      </c>
      <c r="D31" s="15"/>
      <c r="E31" s="15"/>
      <c r="F31" s="15"/>
      <c r="G31" s="15"/>
      <c r="H31" s="15"/>
      <c r="I31"/>
      <c r="J31"/>
      <c r="L31"/>
      <c r="M31"/>
      <c r="N31"/>
      <c r="O31"/>
      <c r="P31" s="8"/>
      <c r="Q31" s="8"/>
      <c r="S31"/>
      <c r="T31"/>
      <c r="U31"/>
      <c r="V31"/>
      <c r="W31"/>
      <c r="X31" s="4"/>
      <c r="Y31" s="4"/>
      <c r="Z31" s="4"/>
      <c r="AA31" s="4"/>
      <c r="AB31" s="4"/>
      <c r="AC31" s="5"/>
      <c r="AD31" s="5"/>
      <c r="AE31" s="4"/>
      <c r="AH31"/>
      <c r="AI31"/>
      <c r="AJ31"/>
    </row>
    <row r="32" spans="2:36" s="12" customFormat="1" ht="15" customHeight="1" x14ac:dyDescent="0.25">
      <c r="B32" s="19" t="s">
        <v>19</v>
      </c>
      <c r="C32" s="20">
        <f>C18*SQRT(C14*C15)/C17^2</f>
        <v>0.46788084816017805</v>
      </c>
      <c r="D32" s="18"/>
      <c r="E32" s="18"/>
      <c r="F32" s="18"/>
      <c r="G32" s="18"/>
      <c r="H32" s="18"/>
      <c r="I32"/>
      <c r="J32"/>
      <c r="L32"/>
      <c r="M32"/>
      <c r="N32"/>
      <c r="O32"/>
      <c r="P32" s="8"/>
      <c r="Q32" s="8"/>
      <c r="S32"/>
      <c r="T32"/>
      <c r="U32"/>
      <c r="V32"/>
      <c r="W32"/>
      <c r="X32" s="4"/>
      <c r="Y32" s="4"/>
      <c r="Z32" s="4"/>
      <c r="AA32" s="4"/>
      <c r="AB32" s="4"/>
      <c r="AC32" s="5"/>
      <c r="AD32" s="5"/>
      <c r="AE32" s="4"/>
      <c r="AH32"/>
      <c r="AI32"/>
      <c r="AJ32"/>
    </row>
    <row r="33" spans="2:36" s="12" customFormat="1" ht="15" customHeight="1" x14ac:dyDescent="0.25">
      <c r="B33" s="6" t="s">
        <v>20</v>
      </c>
      <c r="C33" s="2">
        <f>SQRT(C14*C15)/C16</f>
        <v>2.9993259002943602</v>
      </c>
      <c r="D33" s="15"/>
      <c r="E33" s="15"/>
      <c r="F33" s="15"/>
      <c r="G33" s="3"/>
      <c r="H33" s="15"/>
      <c r="I33"/>
      <c r="J33"/>
      <c r="L33"/>
      <c r="M33"/>
      <c r="N33"/>
      <c r="O33"/>
      <c r="P33" s="8"/>
      <c r="Q33" s="8"/>
      <c r="S33"/>
      <c r="T33"/>
      <c r="U33"/>
      <c r="V33"/>
      <c r="W33"/>
      <c r="X33" s="4"/>
      <c r="Y33" s="4"/>
      <c r="Z33" s="4"/>
      <c r="AA33" s="4"/>
      <c r="AB33" s="4"/>
      <c r="AC33" s="5"/>
      <c r="AD33" s="5"/>
      <c r="AE33" s="4"/>
      <c r="AH33"/>
      <c r="AI33"/>
      <c r="AJ33"/>
    </row>
    <row r="34" spans="2:36" s="12" customFormat="1" ht="15" customHeight="1" x14ac:dyDescent="0.25">
      <c r="B34" s="6" t="s">
        <v>21</v>
      </c>
      <c r="C34" s="20">
        <f>(C32*C33)/(C32+C33)</f>
        <v>0.40474285150835881</v>
      </c>
      <c r="D34" s="18"/>
      <c r="E34" s="18"/>
      <c r="F34" s="18"/>
      <c r="G34" s="18"/>
      <c r="H34" s="18"/>
      <c r="I34"/>
      <c r="J34"/>
      <c r="L34"/>
      <c r="M34"/>
      <c r="N34"/>
      <c r="O34"/>
      <c r="P34" s="8"/>
      <c r="Q34" s="8"/>
      <c r="S34"/>
      <c r="T34"/>
      <c r="U34"/>
      <c r="V34"/>
      <c r="W34"/>
      <c r="X34" s="4"/>
      <c r="Y34" s="4"/>
      <c r="Z34" s="4"/>
      <c r="AA34" s="4"/>
      <c r="AB34" s="4"/>
      <c r="AC34" s="5"/>
      <c r="AD34" s="5"/>
      <c r="AE34" s="4"/>
      <c r="AH34"/>
      <c r="AI34"/>
      <c r="AJ34"/>
    </row>
    <row r="35" spans="2:36" s="12" customFormat="1" ht="15" customHeight="1" x14ac:dyDescent="0.25">
      <c r="B35" s="6" t="s">
        <v>22</v>
      </c>
      <c r="C35" s="4">
        <f>1000*(C9*C10^2*C13^2)/C15</f>
        <v>4.4526500697092501</v>
      </c>
      <c r="D35" s="15"/>
      <c r="E35" s="15"/>
      <c r="F35" s="15"/>
      <c r="G35" s="15"/>
      <c r="H35" s="15"/>
      <c r="I35"/>
      <c r="J35"/>
      <c r="L35"/>
      <c r="M35"/>
      <c r="N35"/>
      <c r="O35"/>
      <c r="P35" s="8"/>
      <c r="Q35" s="8"/>
      <c r="S35"/>
      <c r="T35"/>
      <c r="U35"/>
      <c r="V35"/>
      <c r="W35"/>
      <c r="X35" s="4"/>
      <c r="Y35" s="4"/>
      <c r="Z35" s="4"/>
      <c r="AA35" s="4"/>
      <c r="AB35" s="4"/>
      <c r="AC35" s="5"/>
      <c r="AD35" s="5"/>
      <c r="AE35" s="4"/>
      <c r="AH35"/>
      <c r="AI35"/>
      <c r="AJ35"/>
    </row>
    <row r="36" spans="2:36" s="12" customFormat="1" ht="15" customHeight="1" x14ac:dyDescent="0.4">
      <c r="B36" s="6" t="s">
        <v>52</v>
      </c>
      <c r="C36" s="4">
        <f>79.6+20*LOG10((C13*C17)/(C18*C14))</f>
        <v>84.031480201925262</v>
      </c>
      <c r="D36" s="4"/>
      <c r="E36" s="4"/>
      <c r="F36" s="4"/>
      <c r="G36" s="4"/>
      <c r="H36" s="4"/>
      <c r="I36"/>
      <c r="J36"/>
      <c r="L36"/>
      <c r="M36"/>
      <c r="N36"/>
      <c r="O36"/>
      <c r="P36" s="8"/>
      <c r="Q36" s="8"/>
      <c r="S36"/>
      <c r="T36"/>
      <c r="U36"/>
      <c r="V36"/>
      <c r="W36"/>
      <c r="X36" s="4"/>
      <c r="Y36" s="4"/>
      <c r="Z36" s="4"/>
      <c r="AA36" s="4"/>
      <c r="AB36" s="4"/>
      <c r="AC36" s="5"/>
      <c r="AD36" s="5"/>
      <c r="AE36" s="4"/>
      <c r="AF36" s="21"/>
      <c r="AH36"/>
      <c r="AI36"/>
      <c r="AJ36"/>
    </row>
    <row r="37" spans="2:36" s="12" customFormat="1" ht="15" customHeight="1" x14ac:dyDescent="0.25">
      <c r="B37" s="6" t="s">
        <v>60</v>
      </c>
      <c r="C37" s="7">
        <f>(Calculations!C3+C38)/(2*PI()*C24)^2</f>
        <v>7.605633672028711E-3</v>
      </c>
      <c r="D37" s="4"/>
      <c r="E37" s="4"/>
      <c r="F37" s="4"/>
      <c r="G37" s="4"/>
      <c r="H37" s="4"/>
      <c r="I37"/>
      <c r="J37"/>
      <c r="L37"/>
      <c r="M37"/>
      <c r="N37"/>
      <c r="O37"/>
      <c r="P37" s="8"/>
      <c r="Q37" s="8"/>
      <c r="S37"/>
      <c r="T37"/>
      <c r="U37"/>
      <c r="V37"/>
      <c r="W37"/>
      <c r="X37" s="4"/>
      <c r="Y37" s="4"/>
      <c r="Z37" s="4"/>
      <c r="AA37" s="4"/>
      <c r="AB37" s="4"/>
      <c r="AC37" s="5"/>
      <c r="AD37" s="5"/>
      <c r="AE37" s="4"/>
      <c r="AH37"/>
      <c r="AI37"/>
      <c r="AJ37"/>
    </row>
    <row r="38" spans="2:36" s="12" customFormat="1" ht="15" customHeight="1" x14ac:dyDescent="0.25">
      <c r="B38" s="6" t="s">
        <v>59</v>
      </c>
      <c r="C38" s="5">
        <f>C9*C10^2*C23^2/C22</f>
        <v>3002.5838225011194</v>
      </c>
      <c r="D38" s="4"/>
      <c r="E38" s="4"/>
      <c r="F38" s="4"/>
      <c r="G38" s="4"/>
      <c r="H38" s="4"/>
      <c r="I38"/>
      <c r="J38"/>
      <c r="L38"/>
      <c r="M38"/>
      <c r="N38"/>
      <c r="O38"/>
      <c r="P38" s="8"/>
      <c r="Q38" s="8"/>
      <c r="S38"/>
      <c r="T38"/>
      <c r="U38"/>
      <c r="V38"/>
      <c r="W38"/>
      <c r="X38" s="4"/>
      <c r="Y38" s="4"/>
      <c r="Z38" s="4"/>
      <c r="AA38" s="4"/>
      <c r="AB38" s="4"/>
      <c r="AC38" s="5"/>
      <c r="AD38" s="5"/>
      <c r="AE38" s="4"/>
      <c r="AH38"/>
      <c r="AI38"/>
      <c r="AJ38"/>
    </row>
    <row r="39" spans="2:36" s="12" customFormat="1" ht="15" customHeight="1" x14ac:dyDescent="0.25">
      <c r="B39" s="6" t="s">
        <v>23</v>
      </c>
      <c r="C39" s="4">
        <f>(C25*C9*C10^2*C23^2)/(2*PI()*C24*C22)</f>
        <v>33.451324017916782</v>
      </c>
      <c r="D39" s="5"/>
      <c r="E39" s="5"/>
      <c r="F39" s="5"/>
      <c r="G39" s="5"/>
      <c r="H39" s="5"/>
      <c r="I39"/>
      <c r="J39"/>
      <c r="L39"/>
      <c r="M39"/>
      <c r="N39"/>
      <c r="O39"/>
      <c r="P39" s="8"/>
      <c r="Q39" s="8"/>
      <c r="S39"/>
      <c r="T39"/>
      <c r="U39"/>
      <c r="V39"/>
      <c r="W39"/>
      <c r="X39" s="4"/>
      <c r="Y39" s="4"/>
      <c r="Z39" s="4"/>
      <c r="AA39" s="4"/>
      <c r="AB39" s="4"/>
      <c r="AC39" s="5"/>
      <c r="AD39" s="5"/>
      <c r="AE39" s="4"/>
      <c r="AH39"/>
      <c r="AI39"/>
      <c r="AJ39"/>
    </row>
    <row r="40" spans="2:36" s="12" customFormat="1" ht="15" customHeight="1" x14ac:dyDescent="0.25">
      <c r="B40" s="6"/>
      <c r="C40" s="4"/>
      <c r="D40" s="15"/>
      <c r="E40" s="15"/>
      <c r="F40" s="15"/>
      <c r="G40" s="15"/>
      <c r="H40" s="15"/>
      <c r="I40"/>
      <c r="J40"/>
      <c r="L40"/>
      <c r="M40"/>
      <c r="N40"/>
      <c r="O40"/>
      <c r="P40" s="8"/>
      <c r="Q40" s="8"/>
      <c r="S40"/>
      <c r="T40"/>
      <c r="U40"/>
      <c r="V40"/>
      <c r="W40"/>
      <c r="X40" s="4"/>
      <c r="Y40" s="4"/>
      <c r="Z40" s="4"/>
      <c r="AA40" s="4"/>
      <c r="AB40" s="4"/>
      <c r="AC40" s="5"/>
      <c r="AD40" s="5"/>
      <c r="AE40" s="4"/>
      <c r="AH40"/>
      <c r="AI40"/>
      <c r="AJ40"/>
    </row>
    <row r="41" spans="2:36" s="12" customFormat="1" ht="15" customHeight="1" x14ac:dyDescent="0.25">
      <c r="B41" s="4"/>
      <c r="C41"/>
      <c r="D41" s="4"/>
      <c r="E41" s="4"/>
      <c r="F41" s="4"/>
      <c r="G41" s="4"/>
      <c r="H41" s="4"/>
      <c r="I41"/>
      <c r="J41"/>
      <c r="L41"/>
      <c r="M41"/>
      <c r="N41"/>
      <c r="O41"/>
      <c r="P41" s="8"/>
      <c r="Q41" s="8"/>
      <c r="S41"/>
      <c r="T41"/>
      <c r="U41"/>
      <c r="V41"/>
      <c r="W41"/>
      <c r="X41" s="4"/>
      <c r="Y41" s="4"/>
      <c r="Z41" s="4"/>
      <c r="AA41" s="4"/>
      <c r="AB41" s="4"/>
      <c r="AC41" s="5"/>
      <c r="AD41" s="5"/>
      <c r="AE41" s="4"/>
      <c r="AH41"/>
      <c r="AI41"/>
      <c r="AJ41"/>
    </row>
    <row r="42" spans="2:36" s="12" customFormat="1" ht="15" customHeight="1" x14ac:dyDescent="0.25">
      <c r="B42" s="4"/>
      <c r="C42"/>
      <c r="D42" s="4"/>
      <c r="E42" s="4"/>
      <c r="F42" s="4"/>
      <c r="G42" s="4"/>
      <c r="H42" s="4"/>
      <c r="I42"/>
      <c r="J42"/>
      <c r="L42"/>
      <c r="M42"/>
      <c r="N42"/>
      <c r="O42"/>
      <c r="P42" s="8"/>
      <c r="Q42" s="8"/>
      <c r="S42"/>
      <c r="T42"/>
      <c r="U42"/>
      <c r="V42"/>
      <c r="W42"/>
      <c r="X42" s="4"/>
      <c r="Y42" s="4"/>
      <c r="Z42" s="4"/>
      <c r="AA42" s="4"/>
      <c r="AB42" s="4"/>
      <c r="AC42" s="5"/>
      <c r="AD42" s="5"/>
      <c r="AE42" s="4"/>
      <c r="AH42"/>
      <c r="AI42"/>
      <c r="AJ42"/>
    </row>
    <row r="249" spans="11:35" x14ac:dyDescent="0.25">
      <c r="K249"/>
      <c r="M249" s="12"/>
      <c r="P249"/>
      <c r="Q249"/>
      <c r="R249" s="8"/>
      <c r="S249" s="8"/>
      <c r="T249" s="12"/>
      <c r="X249"/>
      <c r="Y249"/>
      <c r="AC249" s="4"/>
      <c r="AD249" s="4"/>
      <c r="AE249" s="5"/>
      <c r="AF249" s="5"/>
      <c r="AG249" s="4"/>
      <c r="AH249" s="12"/>
      <c r="AI249" s="12"/>
    </row>
    <row r="250" spans="11:35" x14ac:dyDescent="0.25">
      <c r="K250"/>
      <c r="L250" s="12"/>
      <c r="P250"/>
      <c r="R250" s="8"/>
      <c r="S250" s="12"/>
      <c r="X250"/>
      <c r="AC250" s="4"/>
      <c r="AE250" s="5"/>
      <c r="AF250" s="4"/>
      <c r="AH250" s="12"/>
    </row>
  </sheetData>
  <sheetProtection algorithmName="SHA-512" hashValue="ZZL4HdKl/D6cH1VGKua4T28ZF/5D9jgyv54u5ArOyhuqWFivqQ9XZh844wFj+ehLolN7k1Ff0qJt42h5dB0tlw==" saltValue="Df/l7+0+4o4kXxkn9xIk5w==" spinCount="100000" sheet="1" objects="1" scenarios="1"/>
  <printOptions horizontalCentered="1" verticalCentered="1"/>
  <pageMargins left="0.7" right="0.7" top="0.75" bottom="0.75" header="0.3" footer="0.3"/>
  <pageSetup scale="1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4E5C1-B8AF-4BF9-A447-82789E627854}">
  <dimension ref="B3:AU212"/>
  <sheetViews>
    <sheetView topLeftCell="S11" workbookViewId="0">
      <selection activeCell="Z2" sqref="Z1:Z1048576"/>
    </sheetView>
  </sheetViews>
  <sheetFormatPr defaultRowHeight="15" x14ac:dyDescent="0.25"/>
  <sheetData>
    <row r="3" spans="2:42" s="5" customFormat="1" ht="15" customHeight="1" x14ac:dyDescent="0.25">
      <c r="B3" s="6"/>
      <c r="C3" s="9"/>
      <c r="D3" s="4"/>
      <c r="E3" s="4"/>
      <c r="F3" s="4"/>
      <c r="G3" s="4"/>
      <c r="H3" s="4"/>
      <c r="I3"/>
      <c r="J3"/>
      <c r="K3" s="12"/>
      <c r="L3"/>
      <c r="M3"/>
      <c r="N3"/>
      <c r="O3"/>
      <c r="P3" s="8"/>
      <c r="Q3" s="8"/>
      <c r="R3" s="12"/>
      <c r="S3"/>
      <c r="T3"/>
      <c r="U3"/>
      <c r="V3"/>
      <c r="W3"/>
      <c r="X3" s="4"/>
      <c r="Y3" s="4"/>
      <c r="Z3" s="4"/>
      <c r="AA3" s="4"/>
      <c r="AB3" s="4"/>
      <c r="AE3" s="4"/>
      <c r="AF3" s="12"/>
      <c r="AG3" s="12"/>
      <c r="AH3"/>
      <c r="AI3"/>
      <c r="AJ3"/>
    </row>
    <row r="4" spans="2:42" s="5" customFormat="1" ht="15" customHeight="1" x14ac:dyDescent="0.25">
      <c r="B4" s="6"/>
      <c r="C4" s="2"/>
      <c r="D4" s="4"/>
      <c r="E4" s="4"/>
      <c r="F4" s="4"/>
      <c r="G4" s="4"/>
      <c r="H4" s="4"/>
      <c r="I4"/>
      <c r="J4"/>
      <c r="K4" s="12"/>
      <c r="L4"/>
      <c r="M4"/>
      <c r="N4"/>
      <c r="O4"/>
      <c r="P4" s="8"/>
      <c r="Q4" s="8"/>
      <c r="R4" s="12"/>
      <c r="S4"/>
      <c r="T4"/>
      <c r="U4"/>
      <c r="V4"/>
      <c r="W4"/>
      <c r="X4" s="4"/>
      <c r="Y4" s="4"/>
      <c r="Z4" s="4"/>
      <c r="AA4" s="4"/>
      <c r="AB4" s="4"/>
      <c r="AE4" s="4"/>
      <c r="AF4" s="12"/>
      <c r="AG4" s="12"/>
      <c r="AH4"/>
      <c r="AI4"/>
      <c r="AJ4"/>
    </row>
    <row r="7" spans="2:42" s="12" customFormat="1" ht="15" customHeight="1" x14ac:dyDescent="0.25">
      <c r="B7" s="80"/>
      <c r="C7" s="80"/>
      <c r="D7" s="80"/>
      <c r="E7" s="80"/>
      <c r="F7" s="80"/>
      <c r="G7" s="80"/>
      <c r="H7" s="80"/>
      <c r="I7" s="81"/>
      <c r="J7" s="81"/>
      <c r="K7" s="82"/>
      <c r="L7" s="80"/>
      <c r="M7" s="81"/>
      <c r="N7" s="84"/>
      <c r="O7" s="81"/>
      <c r="P7" s="80"/>
      <c r="Q7" s="80"/>
      <c r="R7" s="82"/>
      <c r="S7" s="81"/>
      <c r="T7" s="81"/>
      <c r="U7" s="81"/>
      <c r="V7" s="81"/>
      <c r="W7" s="81"/>
      <c r="X7" s="80"/>
      <c r="Y7" s="80"/>
      <c r="Z7" s="80"/>
      <c r="AA7" s="80"/>
      <c r="AB7" s="80"/>
      <c r="AC7" s="83"/>
      <c r="AD7" s="83"/>
      <c r="AE7" s="80"/>
      <c r="AH7"/>
      <c r="AI7"/>
      <c r="AJ7"/>
    </row>
    <row r="8" spans="2:42" s="12" customFormat="1" x14ac:dyDescent="0.25">
      <c r="B8" s="6"/>
      <c r="C8"/>
      <c r="D8"/>
      <c r="E8"/>
      <c r="F8"/>
      <c r="G8"/>
      <c r="H8"/>
      <c r="I8"/>
      <c r="J8"/>
      <c r="L8"/>
      <c r="M8"/>
      <c r="N8"/>
      <c r="O8"/>
      <c r="P8" s="8"/>
      <c r="Q8" s="8"/>
      <c r="S8"/>
      <c r="T8"/>
      <c r="U8"/>
      <c r="V8"/>
      <c r="W8"/>
      <c r="X8" s="4"/>
      <c r="Y8" s="4"/>
      <c r="Z8" s="4"/>
      <c r="AA8" s="4"/>
      <c r="AB8" s="4"/>
      <c r="AC8" s="5"/>
      <c r="AD8" s="5"/>
      <c r="AE8" s="4"/>
      <c r="AH8"/>
      <c r="AI8"/>
      <c r="AJ8"/>
    </row>
    <row r="9" spans="2:42" s="12" customFormat="1" ht="16.5" thickBot="1" x14ac:dyDescent="0.3">
      <c r="B9" s="87" t="s">
        <v>41</v>
      </c>
      <c r="C9" s="88"/>
      <c r="D9" s="89" t="s">
        <v>24</v>
      </c>
      <c r="E9" s="90"/>
      <c r="F9" s="90"/>
      <c r="G9" s="90"/>
      <c r="H9" s="89" t="s">
        <v>25</v>
      </c>
      <c r="I9" s="91"/>
      <c r="J9" s="91"/>
      <c r="K9" s="91"/>
      <c r="L9" s="91"/>
      <c r="M9" s="91"/>
      <c r="N9" s="91"/>
      <c r="O9" s="91"/>
      <c r="P9" s="91"/>
      <c r="Q9" s="91"/>
      <c r="R9" s="91"/>
      <c r="S9" s="88"/>
      <c r="T9" s="89" t="s">
        <v>42</v>
      </c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10"/>
      <c r="AG9" s="10"/>
      <c r="AH9" s="10"/>
      <c r="AI9" s="22"/>
      <c r="AJ9" s="10"/>
      <c r="AK9" s="23"/>
      <c r="AL9" s="22"/>
      <c r="AO9"/>
      <c r="AP9"/>
    </row>
    <row r="10" spans="2:42" s="28" customFormat="1" ht="15.75" thickBot="1" x14ac:dyDescent="0.3">
      <c r="B10" s="24" t="s">
        <v>26</v>
      </c>
      <c r="C10" s="25" t="s">
        <v>27</v>
      </c>
      <c r="D10" s="26" t="s">
        <v>28</v>
      </c>
      <c r="E10" s="27" t="s">
        <v>29</v>
      </c>
      <c r="F10" s="27" t="s">
        <v>30</v>
      </c>
      <c r="G10" s="42" t="s">
        <v>31</v>
      </c>
      <c r="H10" s="44" t="s">
        <v>32</v>
      </c>
      <c r="I10" s="26" t="s">
        <v>35</v>
      </c>
      <c r="J10" s="47" t="s">
        <v>33</v>
      </c>
      <c r="K10" s="48" t="s">
        <v>36</v>
      </c>
      <c r="L10" s="48" t="s">
        <v>47</v>
      </c>
      <c r="M10" s="47" t="s">
        <v>48</v>
      </c>
      <c r="N10" s="47" t="s">
        <v>37</v>
      </c>
      <c r="O10" s="47" t="s">
        <v>38</v>
      </c>
      <c r="P10" s="55" t="s">
        <v>39</v>
      </c>
      <c r="Q10" s="55" t="s">
        <v>40</v>
      </c>
      <c r="R10" s="47" t="s">
        <v>49</v>
      </c>
      <c r="S10" s="56" t="s">
        <v>50</v>
      </c>
      <c r="T10" s="49" t="s">
        <v>34</v>
      </c>
      <c r="U10" s="48" t="s">
        <v>43</v>
      </c>
      <c r="V10" s="47" t="s">
        <v>44</v>
      </c>
      <c r="W10" s="47" t="s">
        <v>51</v>
      </c>
      <c r="X10" s="47" t="s">
        <v>54</v>
      </c>
      <c r="Y10" s="47" t="s">
        <v>55</v>
      </c>
      <c r="Z10" s="47" t="s">
        <v>57</v>
      </c>
      <c r="AA10" s="47" t="s">
        <v>56</v>
      </c>
      <c r="AB10" s="57" t="s">
        <v>0</v>
      </c>
      <c r="AC10" s="57" t="s">
        <v>45</v>
      </c>
      <c r="AD10" s="57" t="s">
        <v>1</v>
      </c>
      <c r="AE10" s="58" t="s">
        <v>46</v>
      </c>
      <c r="AF10" s="10"/>
      <c r="AG10" s="10"/>
      <c r="AH10" s="10"/>
      <c r="AI10" s="10"/>
    </row>
    <row r="11" spans="2:42" s="12" customFormat="1" x14ac:dyDescent="0.25">
      <c r="B11" s="29">
        <v>10</v>
      </c>
      <c r="C11" s="30" t="str">
        <f t="shared" ref="C11:C74" si="0">COMPLEX(0,2*PI()*B11)</f>
        <v>62.8318530717959i</v>
      </c>
      <c r="D11" s="31" t="str">
        <f>COMPLEX('B4 at 100Hz'!C$18,2*PI()*B11*'B4 at 100Hz'!C$19)</f>
        <v>6</v>
      </c>
      <c r="E11" s="32" t="str">
        <f>IMSUB(COMPLEX(1,0),IMDIV(COMPLEX('B4 at 100Hz'!C$38,0),IMSUM(COMPLEX('B4 at 100Hz'!C$38,0),IMPRODUCT(C11,COMPLEX('B4 at 100Hz'!C$39,0)))))</f>
        <v>0.328859060402686+0.469798657718121i</v>
      </c>
      <c r="F11" s="32" t="str">
        <f>IMDIV(IMPRODUCT(C11,COMPLEX(('B4 at 100Hz'!C$39*'B4 at 100Hz'!C$13/'B4 at 100Hz'!C$23),0)),IMSUM(COMPLEX('B4 at 100Hz'!C$38,0),IMPRODUCT(C11,COMPLEX('B4 at 100Hz'!C$39,0))))</f>
        <v>0.195292761214744+0.278989658878205i</v>
      </c>
      <c r="G11" s="43" t="str">
        <f>IMPRODUCT(F11,IMSUB(COMPLEX(1,0),IMDIV(IMPRODUCT(COMPLEX('B4 at 100Hz'!C$38,0),E11),IMSUM(COMPLEX(0-(2*PI()*B11)^2*'B4 at 100Hz'!C$37,0),IMPRODUCT(C11,COMPLEX(0,0)),IMPRODUCT(COMPLEX('B4 at 100Hz'!C$38,0),E11)))))</f>
        <v>-0.00599723018196963+0.0000865401180651115i</v>
      </c>
      <c r="H11" s="45" t="str">
        <f>IMDIV(COMPLEX('B4 at 100Hz'!C$17,0),IMPRODUCT(D11,IMSUM(COMPLEX('B4 at 100Hz'!C$15-(2*PI()*B11)^2*'B4 at 100Hz'!C$14,0),IMPRODUCT(C11,IMSUM(COMPLEX('B4 at 100Hz'!C$16,0),IMDIV(COMPLEX('B4 at 100Hz'!C$17^2,0),D11))),IMPRODUCT(COMPLEX('B4 at 100Hz'!C$13*'B4 at 100Hz'!C$38/'B4 at 100Hz'!C$23,0),G11))))</f>
        <v>0.000723240390424343-0.000182584089500884i</v>
      </c>
      <c r="I11" s="40">
        <f t="shared" ref="I11:I74" si="1">(180/PI())*IMARGUMENT(H11)</f>
        <v>-14.168437334815485</v>
      </c>
      <c r="J11" s="33" t="str">
        <f>IMPRODUCT(IMDIV(IMPRODUCT(COMPLEX(-'B4 at 100Hz'!C$38,0),F11),IMSUM(IMPRODUCT(COMPLEX('B4 at 100Hz'!C$38,0),E11),COMPLEX(Calculations!C$3-(2*PI()*B11)^2*'B4 at 100Hz'!C$37,0),IMPRODUCT(COMPLEX(Calculations!C$4,0),C11))),H11)</f>
        <v>-0.000432163824960963+0.000115758812107942i</v>
      </c>
      <c r="K11" s="40">
        <f t="shared" ref="K11:K74" si="2">(180/PI())*IMARGUMENT(J11)</f>
        <v>165.00484111829792</v>
      </c>
      <c r="L11" s="53" t="str">
        <f>IMSUM(IMPRODUCT(COMPLEX(-('B4 at 100Hz'!C$13/'B4 at 100Hz'!C$23),0),H11),IMDIV(IMPRODUCT(COMPLEX(-'B4 at 100Hz'!C$38,0),J11),IMSUM(COMPLEX('B4 at 100Hz'!C$38,0),IMPRODUCT(COMPLEX('B4 at 100Hz'!C$39,0),C11))),IMDIV(IMPRODUCT(COMPLEX('B4 at 100Hz'!C$39*'B4 at 100Hz'!C$13/'B4 at 100Hz'!C$23,0),C11,H11),IMSUM(COMPLEX('B4 at 100Hz'!C$38,0),IMPRODUCT(COMPLEX('B4 at 100Hz'!C$39,0),C11))))</f>
        <v>-0.000001653697315829-0.000006173768928014i</v>
      </c>
      <c r="M11" s="41">
        <f t="shared" ref="M11:M74" si="3">(180/PI())*IMARGUMENT(L11)</f>
        <v>-104.99515888171238</v>
      </c>
      <c r="N11" s="52" t="str">
        <f>IMPRODUCT(COMPLEX(('B4 at 100Hz'!C$9*'B4 at 100Hz'!C$13)/(2*PI()),0),C11,C11,H11)</f>
        <v>-0.00306391740882438+0.000773494646873746i</v>
      </c>
      <c r="O11" s="41">
        <f t="shared" ref="O11:O74" si="4">(180/PI())*IMARGUMENT(N11)</f>
        <v>165.83156266518452</v>
      </c>
      <c r="P11" s="39" t="str">
        <f>IMPRODUCT(COMPLEX(('B4 at 100Hz'!C$9*'B4 at 100Hz'!C$23)/(2*PI()),0),C11,C11,J11)</f>
        <v>0.00308294983958035-0.00082579473478704i</v>
      </c>
      <c r="Q11" s="36">
        <f t="shared" ref="Q11:Q74" si="5">(180/PI())*IMARGUMENT(P11)</f>
        <v>-14.995158881702054</v>
      </c>
      <c r="R11" s="54" t="str">
        <f>IMPRODUCT(COMPLEX(('B4 at 100Hz'!C$9*'B4 at 100Hz'!C$23)/(2*PI()),0),C11,C11,L11)</f>
        <v>0.0000117970676398238+0.0000440421405654353i</v>
      </c>
      <c r="S11" s="46">
        <f t="shared" ref="S11:S74" si="6">(180/PI())*IMARGUMENT(R11)</f>
        <v>75.004841118287658</v>
      </c>
      <c r="T11" s="50">
        <f>IMABS(IMDIV(D11,IMSUB(COMPLEX(1,0),IMPRODUCT(COMPLEX('B4 at 100Hz'!C$17,0),IMPRODUCT(C11,H11)))))</f>
        <v>6.1846277112933645</v>
      </c>
      <c r="U11" s="34">
        <f>20*LOG10('B4 at 100Hz'!C$28*50000*IMABS(N11))</f>
        <v>43.973265192568334</v>
      </c>
      <c r="V11" s="35">
        <f>20*LOG10('B4 at 100Hz'!C$28*50000*IMABS(P11))</f>
        <v>44.059657083695171</v>
      </c>
      <c r="W11" s="35">
        <f>20*LOG10('B4 at 100Hz'!C$28*50000*IMABS(R11))</f>
        <v>7.157696283410794</v>
      </c>
      <c r="X11" s="41">
        <f>1000*'B4 at 100Hz'!C$28*IMABS(H11)</f>
        <v>0.74593137223207251</v>
      </c>
      <c r="Y11" s="41">
        <f>1000*'B4 at 100Hz'!C$28*IMABS(J11)</f>
        <v>0.44739878652666426</v>
      </c>
      <c r="Z11" s="41">
        <f>'B4 at 100Hz'!C$28*IMABS(IMPRODUCT(C11,J11))</f>
        <v>2.8110894819543097E-2</v>
      </c>
      <c r="AA11" s="41">
        <f>1000*'B4 at 100Hz'!C$28*IMABS(L11)</f>
        <v>6.3914112360957632E-3</v>
      </c>
      <c r="AB11" s="54" t="str">
        <f t="shared" ref="AB11:AB74" si="7">IMSUM(N11,P11,R11)</f>
        <v>0.0000308294983957937-8.25794734785878E-06i</v>
      </c>
      <c r="AC11" s="41">
        <f>20*LOG10('B4 at 100Hz'!C$28*50000*IMABS(AB11))</f>
        <v>4.0596570836917776</v>
      </c>
      <c r="AD11" s="41">
        <f t="shared" ref="AD11:AD74" si="8">10^(AC11/20)</f>
        <v>1.5958161436520921</v>
      </c>
      <c r="AE11" s="36">
        <f t="shared" ref="AE11:AE74" si="9">(180/PI())*IMARGUMENT(AB11)</f>
        <v>-14.995158881686452</v>
      </c>
      <c r="AF11" s="10"/>
      <c r="AG11" s="78"/>
      <c r="AH11" s="10"/>
      <c r="AI11" s="10"/>
    </row>
    <row r="12" spans="2:42" s="12" customFormat="1" x14ac:dyDescent="0.25">
      <c r="B12" s="37">
        <v>10.199999999999999</v>
      </c>
      <c r="C12" s="30" t="str">
        <f t="shared" si="0"/>
        <v>64.0884901332318i</v>
      </c>
      <c r="D12" s="31" t="str">
        <f>COMPLEX('B4 at 100Hz'!C$18,2*PI()*B12*'B4 at 100Hz'!C$19)</f>
        <v>6</v>
      </c>
      <c r="E12" s="32" t="str">
        <f>IMSUB(COMPLEX(1,0),IMDIV(COMPLEX('B4 at 100Hz'!C$38,0),IMSUM(COMPLEX('B4 at 100Hz'!C$38,0),IMPRODUCT(C12,COMPLEX('B4 at 100Hz'!C$39,0)))))</f>
        <v>0.337658862521824+0.472911572159418i</v>
      </c>
      <c r="F12" s="32" t="str">
        <f>IMDIV(IMPRODUCT(C12,COMPLEX(('B4 at 100Hz'!C$39*'B4 at 100Hz'!C$13/'B4 at 100Hz'!C$23),0)),IMSUM(COMPLEX('B4 at 100Hz'!C$38,0),IMPRODUCT(C12,COMPLEX('B4 at 100Hz'!C$39,0))))</f>
        <v>0.200518518570754+0.280838261303577i</v>
      </c>
      <c r="G12" s="43" t="str">
        <f>IMPRODUCT(F12,IMSUB(COMPLEX(1,0),IMDIV(IMPRODUCT(COMPLEX('B4 at 100Hz'!C$38,0),E12),IMSUM(COMPLEX(0-(2*PI()*B12)^2*'B4 at 100Hz'!C$37,0),IMPRODUCT(C12,COMPLEX(0,0)),IMPRODUCT(COMPLEX('B4 at 100Hz'!C$38,0),E12)))))</f>
        <v>-0.00624201194560734+0.0000919112761231739i</v>
      </c>
      <c r="H12" s="45" t="str">
        <f>IMDIV(COMPLEX('B4 at 100Hz'!C$17,0),IMPRODUCT(D12,IMSUM(COMPLEX('B4 at 100Hz'!C$15-(2*PI()*B12)^2*'B4 at 100Hz'!C$14,0),IMPRODUCT(C12,IMSUM(COMPLEX('B4 at 100Hz'!C$16,0),IMDIV(COMPLEX('B4 at 100Hz'!C$17^2,0),D12))),IMPRODUCT(COMPLEX('B4 at 100Hz'!C$13*'B4 at 100Hz'!C$38/'B4 at 100Hz'!C$23,0),G12))))</f>
        <v>0.000722034595683208-0.000186089877673179i</v>
      </c>
      <c r="I12" s="40">
        <f t="shared" si="1"/>
        <v>-14.45231567047662</v>
      </c>
      <c r="J12" s="33" t="str">
        <f>IMPRODUCT(IMDIV(IMPRODUCT(COMPLEX(-'B4 at 100Hz'!C$38,0),F12),IMSUM(IMPRODUCT(COMPLEX('B4 at 100Hz'!C$38,0),E12),COMPLEX(Calculations!C$3-(2*PI()*B12)^2*'B4 at 100Hz'!C$37,0),IMPRODUCT(COMPLEX(Calculations!C$4,0),C12))),H12)</f>
        <v>-0.000431549866711362+0.000118025601738515i</v>
      </c>
      <c r="K12" s="40">
        <f t="shared" si="2"/>
        <v>164.70408650947516</v>
      </c>
      <c r="L12" s="53" t="str">
        <f>IMSUM(IMPRODUCT(COMPLEX(-('B4 at 100Hz'!C$13/'B4 at 100Hz'!C$23),0),H12),IMDIV(IMPRODUCT(COMPLEX(-'B4 at 100Hz'!C$38,0),J12),IMSUM(COMPLEX('B4 at 100Hz'!C$38,0),IMPRODUCT(COMPLEX('B4 at 100Hz'!C$39,0),C12))),IMDIV(IMPRODUCT(COMPLEX('B4 at 100Hz'!C$39*'B4 at 100Hz'!C$13/'B4 at 100Hz'!C$23,0),C12,H12),IMSUM(COMPLEX('B4 at 100Hz'!C$38,0),IMPRODUCT(COMPLEX('B4 at 100Hz'!C$39,0),C12))))</f>
        <v>-0.000001719801625335-6.28829805779201E-06i</v>
      </c>
      <c r="M12" s="41">
        <f t="shared" si="3"/>
        <v>-105.29591349054969</v>
      </c>
      <c r="N12" s="52" t="str">
        <f>IMPRODUCT(COMPLEX(('B4 at 100Hz'!C$9*'B4 at 100Hz'!C$13)/(2*PI()),0),C12,C12,H12)</f>
        <v>-0.0031823851023908+0.000820195677538813i</v>
      </c>
      <c r="O12" s="41">
        <f t="shared" si="4"/>
        <v>165.54768432952335</v>
      </c>
      <c r="P12" s="39" t="str">
        <f>IMPRODUCT(COMPLEX(('B4 at 100Hz'!C$9*'B4 at 100Hz'!C$23)/(2*PI()),0),C12,C12,J12)</f>
        <v>0.00320294424181532-0.000875980855598332i</v>
      </c>
      <c r="Q12" s="36">
        <f t="shared" si="5"/>
        <v>-15.295913490524846</v>
      </c>
      <c r="R12" s="54" t="str">
        <f>IMPRODUCT(COMPLEX(('B4 at 100Hz'!C$9*'B4 at 100Hz'!C$23)/(2*PI()),0),C12,C12,L12)</f>
        <v>0.0000127642924673074+0.0000466714732378646i</v>
      </c>
      <c r="S12" s="46">
        <f t="shared" si="6"/>
        <v>74.704086509450335</v>
      </c>
      <c r="T12" s="51">
        <f>IMABS(IMDIV(D12,IMSUB(COMPLEX(1,0),IMPRODUCT(COMPLEX('B4 at 100Hz'!C$17,0),IMPRODUCT(C12,H12)))))</f>
        <v>6.1922951677090659</v>
      </c>
      <c r="U12" s="34">
        <f>20*LOG10('B4 at 100Hz'!C$28*50000*IMABS(N12))</f>
        <v>44.313756624331859</v>
      </c>
      <c r="V12" s="35">
        <f>20*LOG10('B4 at 100Hz'!C$28*50000*IMABS(P12))</f>
        <v>44.403656489155239</v>
      </c>
      <c r="W12" s="35">
        <f>20*LOG10('B4 at 100Hz'!C$28*50000*IMABS(R12))</f>
        <v>7.6736991241065446</v>
      </c>
      <c r="X12" s="41">
        <f>1000*'B4 at 100Hz'!C$28*IMABS(H12)</f>
        <v>0.74562953263388942</v>
      </c>
      <c r="Y12" s="41">
        <f>1000*'B4 at 100Hz'!C$28*IMABS(J12)</f>
        <v>0.4473984020136112</v>
      </c>
      <c r="Z12" s="41">
        <f>'B4 at 100Hz'!C$28*IMABS(IMPRODUCT(C12,J12))</f>
        <v>2.8673088073072974E-2</v>
      </c>
      <c r="AA12" s="41">
        <f>1000*'B4 at 100Hz'!C$28*IMABS(L12)</f>
        <v>6.5192338579111945E-3</v>
      </c>
      <c r="AB12" s="54" t="str">
        <f t="shared" si="7"/>
        <v>0.0000333234318918274-9.11370482165439E-06i</v>
      </c>
      <c r="AC12" s="41">
        <f>20*LOG10('B4 at 100Hz'!C$28*50000*IMABS(AB12))</f>
        <v>4.7476633596279054</v>
      </c>
      <c r="AD12" s="41">
        <f t="shared" si="8"/>
        <v>1.7273612307689916</v>
      </c>
      <c r="AE12" s="36">
        <f t="shared" si="9"/>
        <v>-15.295913490548187</v>
      </c>
      <c r="AF12" s="28"/>
      <c r="AG12" s="78"/>
      <c r="AH12" s="28"/>
      <c r="AI12" s="28"/>
    </row>
    <row r="13" spans="2:42" s="12" customFormat="1" x14ac:dyDescent="0.25">
      <c r="B13" s="37">
        <v>10.5</v>
      </c>
      <c r="C13" s="30" t="str">
        <f t="shared" si="0"/>
        <v>65.9734457253857i</v>
      </c>
      <c r="D13" s="31" t="str">
        <f>COMPLEX('B4 at 100Hz'!C$18,2*PI()*B13*'B4 at 100Hz'!C$19)</f>
        <v>6</v>
      </c>
      <c r="E13" s="32" t="str">
        <f>IMSUB(COMPLEX(1,0),IMDIV(COMPLEX('B4 at 100Hz'!C$38,0),IMSUM(COMPLEX('B4 at 100Hz'!C$38,0),IMPRODUCT(C13,COMPLEX('B4 at 100Hz'!C$39,0)))))</f>
        <v>0.350744209449917+0.47720300605431i</v>
      </c>
      <c r="F13" s="32" t="str">
        <f>IMDIV(IMPRODUCT(C13,COMPLEX(('B4 at 100Hz'!C$39*'B4 at 100Hz'!C$13/'B4 at 100Hz'!C$23),0)),IMSUM(COMPLEX('B4 at 100Hz'!C$38,0),IMPRODUCT(C13,COMPLEX('B4 at 100Hz'!C$39,0))))</f>
        <v>0.20828924421204+0.283386726819102i</v>
      </c>
      <c r="G13" s="43" t="str">
        <f>IMPRODUCT(F13,IMSUB(COMPLEX(1,0),IMDIV(IMPRODUCT(COMPLEX('B4 at 100Hz'!C$38,0),E13),IMSUM(COMPLEX(0-(2*PI()*B13)^2*'B4 at 100Hz'!C$37,0),IMPRODUCT(C13,COMPLEX(0,0)),IMPRODUCT(COMPLEX('B4 at 100Hz'!C$38,0),E13)))))</f>
        <v>-0.0066186546889324+0.000100386582405335i</v>
      </c>
      <c r="H13" s="45" t="str">
        <f>IMDIV(COMPLEX('B4 at 100Hz'!C$17,0),IMPRODUCT(D13,IMSUM(COMPLEX('B4 at 100Hz'!C$15-(2*PI()*B13)^2*'B4 at 100Hz'!C$14,0),IMPRODUCT(C13,IMSUM(COMPLEX('B4 at 100Hz'!C$16,0),IMDIV(COMPLEX('B4 at 100Hz'!C$17^2,0),D13))),IMPRODUCT(COMPLEX('B4 at 100Hz'!C$13*'B4 at 100Hz'!C$38/'B4 at 100Hz'!C$23,0),G13))))</f>
        <v>0.000720183069363763-0.000191332383083665i</v>
      </c>
      <c r="I13" s="40">
        <f t="shared" si="1"/>
        <v>-14.878190459383077</v>
      </c>
      <c r="J13" s="33" t="str">
        <f>IMPRODUCT(IMDIV(IMPRODUCT(COMPLEX(-'B4 at 100Hz'!C$38,0),F13),IMSUM(IMPRODUCT(COMPLEX('B4 at 100Hz'!C$38,0),E13),COMPLEX(Calculations!C$3-(2*PI()*B13)^2*'B4 at 100Hz'!C$37,0),IMPRODUCT(COMPLEX(Calculations!C$4,0),C13))),H13)</f>
        <v>-0.00043060642584072+0.000121420380179676i</v>
      </c>
      <c r="K13" s="40">
        <f t="shared" si="2"/>
        <v>164.25285855713341</v>
      </c>
      <c r="L13" s="53" t="str">
        <f>IMSUM(IMPRODUCT(COMPLEX(-('B4 at 100Hz'!C$13/'B4 at 100Hz'!C$23),0),H13),IMDIV(IMPRODUCT(COMPLEX(-'B4 at 100Hz'!C$38,0),J13),IMSUM(COMPLEX('B4 at 100Hz'!C$38,0),IMPRODUCT(COMPLEX('B4 at 100Hz'!C$39,0),C13))),IMDIV(IMPRODUCT(COMPLEX('B4 at 100Hz'!C$39*'B4 at 100Hz'!C$13/'B4 at 100Hz'!C$23,0),C13,H13),IMSUM(COMPLEX('B4 at 100Hz'!C$38,0),IMPRODUCT(COMPLEX('B4 at 100Hz'!C$39,0),C13))))</f>
        <v>-1.82130570269601E-06-6.45909638760796E-06i</v>
      </c>
      <c r="M13" s="41">
        <f t="shared" si="3"/>
        <v>-105.74714144288032</v>
      </c>
      <c r="N13" s="52" t="str">
        <f>IMPRODUCT(COMPLEX(('B4 at 100Hz'!C$9*'B4 at 100Hz'!C$13)/(2*PI()),0),C13,C13,H13)</f>
        <v>-0.00336368940944059+0.000893637656922593i</v>
      </c>
      <c r="O13" s="41">
        <f t="shared" si="4"/>
        <v>165.12180954061691</v>
      </c>
      <c r="P13" s="39" t="str">
        <f>IMPRODUCT(COMPLEX(('B4 at 100Hz'!C$9*'B4 at 100Hz'!C$23)/(2*PI()),0),C13,C13,J13)</f>
        <v>0.00338670331274392-0.000954966714642669i</v>
      </c>
      <c r="Q13" s="36">
        <f t="shared" si="5"/>
        <v>-15.747141442866578</v>
      </c>
      <c r="R13" s="54" t="str">
        <f>IMPRODUCT(COMPLEX(('B4 at 100Hz'!C$9*'B4 at 100Hz'!C$23)/(2*PI()),0),C13,C13,L13)</f>
        <v>0.0000143245007196469+0.0000508005496911364i</v>
      </c>
      <c r="S13" s="46">
        <f t="shared" si="6"/>
        <v>74.252858557119652</v>
      </c>
      <c r="T13" s="51">
        <f>IMABS(IMDIV(D13,IMSUB(COMPLEX(1,0),IMPRODUCT(COMPLEX('B4 at 100Hz'!C$17,0),IMPRODUCT(C13,H13)))))</f>
        <v>6.2041135108535954</v>
      </c>
      <c r="U13" s="34">
        <f>20*LOG10('B4 at 100Hz'!C$28*50000*IMABS(N13))</f>
        <v>44.811915360507598</v>
      </c>
      <c r="V13" s="35">
        <f>20*LOG10('B4 at 100Hz'!C$28*50000*IMABS(P13))</f>
        <v>44.907210138009873</v>
      </c>
      <c r="W13" s="35">
        <f>20*LOG10('B4 at 100Hz'!C$28*50000*IMABS(R13))</f>
        <v>8.4290353191202563</v>
      </c>
      <c r="X13" s="41">
        <f>1000*'B4 at 100Hz'!C$28*IMABS(H13)</f>
        <v>0.74516557503328396</v>
      </c>
      <c r="Y13" s="41">
        <f>1000*'B4 at 100Hz'!C$28*IMABS(J13)</f>
        <v>0.44739781257656658</v>
      </c>
      <c r="Z13" s="41">
        <f>'B4 at 100Hz'!C$28*IMABS(IMPRODUCT(C13,J13))</f>
        <v>2.9516375305676426E-2</v>
      </c>
      <c r="AA13" s="41">
        <f>1000*'B4 at 100Hz'!C$28*IMABS(L13)</f>
        <v>6.7109671886460007E-3</v>
      </c>
      <c r="AB13" s="54" t="str">
        <f t="shared" si="7"/>
        <v>0.0000373384040229772-0.0000105285080289395i</v>
      </c>
      <c r="AC13" s="41">
        <f>20*LOG10('B4 at 100Hz'!C$28*50000*IMABS(AB13))</f>
        <v>5.7547821008023607</v>
      </c>
      <c r="AD13" s="41">
        <f t="shared" si="8"/>
        <v>1.9397202738400992</v>
      </c>
      <c r="AE13" s="36">
        <f t="shared" si="9"/>
        <v>-15.747141442882198</v>
      </c>
      <c r="AG13" s="78"/>
    </row>
    <row r="14" spans="2:42" s="12" customFormat="1" x14ac:dyDescent="0.25">
      <c r="B14" s="37">
        <v>10.7</v>
      </c>
      <c r="C14" s="30" t="str">
        <f t="shared" si="0"/>
        <v>67.2300827868216i</v>
      </c>
      <c r="D14" s="31" t="str">
        <f>COMPLEX('B4 at 100Hz'!C$18,2*PI()*B14*'B4 at 100Hz'!C$19)</f>
        <v>6</v>
      </c>
      <c r="E14" s="32" t="str">
        <f>IMSUB(COMPLEX(1,0),IMDIV(COMPLEX('B4 at 100Hz'!C$38,0),IMSUM(COMPLEX('B4 at 100Hz'!C$38,0),IMPRODUCT(C14,COMPLEX('B4 at 100Hz'!C$39,0)))))</f>
        <v>0.359385419996528+0.479820320422601i</v>
      </c>
      <c r="F14" s="32" t="str">
        <f>IMDIV(IMPRODUCT(C14,COMPLEX(('B4 at 100Hz'!C$39*'B4 at 100Hz'!C$13/'B4 at 100Hz'!C$23),0)),IMSUM(COMPLEX('B4 at 100Hz'!C$38,0),IMPRODUCT(C14,COMPLEX('B4 at 100Hz'!C$39,0))))</f>
        <v>0.213420822055202+0.284941017430176i</v>
      </c>
      <c r="G14" s="43" t="str">
        <f>IMPRODUCT(F14,IMSUB(COMPLEX(1,0),IMDIV(IMPRODUCT(COMPLEX('B4 at 100Hz'!C$38,0),E14),IMSUM(COMPLEX(0-(2*PI()*B14)^2*'B4 at 100Hz'!C$37,0),IMPRODUCT(C14,COMPLEX(0,0)),IMPRODUCT(COMPLEX('B4 at 100Hz'!C$38,0),E14)))))</f>
        <v>-0.00687608099921774+0.000106323102764105i</v>
      </c>
      <c r="H14" s="45" t="str">
        <f>IMDIV(COMPLEX('B4 at 100Hz'!C$17,0),IMPRODUCT(D14,IMSUM(COMPLEX('B4 at 100Hz'!C$15-(2*PI()*B14)^2*'B4 at 100Hz'!C$14,0),IMPRODUCT(C14,IMSUM(COMPLEX('B4 at 100Hz'!C$16,0),IMDIV(COMPLEX('B4 at 100Hz'!C$17^2,0),D14))),IMPRODUCT(COMPLEX('B4 at 100Hz'!C$13*'B4 at 100Hz'!C$38/'B4 at 100Hz'!C$23,0),G14))))</f>
        <v>0.00071892024992595-0.000194816365803921i</v>
      </c>
      <c r="I14" s="40">
        <f t="shared" si="1"/>
        <v>-15.162146072865218</v>
      </c>
      <c r="J14" s="33" t="str">
        <f>IMPRODUCT(IMDIV(IMPRODUCT(COMPLEX(-'B4 at 100Hz'!C$38,0),F14),IMSUM(IMPRODUCT(COMPLEX('B4 at 100Hz'!C$38,0),E14),COMPLEX(Calculations!C$3-(2*PI()*B14)^2*'B4 at 100Hz'!C$37,0),IMPRODUCT(COMPLEX(Calculations!C$4,0),C14))),H14)</f>
        <v>-0.000429962476197688+0.000123679879714583i</v>
      </c>
      <c r="K14" s="40">
        <f t="shared" si="2"/>
        <v>163.95197436743464</v>
      </c>
      <c r="L14" s="53" t="str">
        <f>IMSUM(IMPRODUCT(COMPLEX(-('B4 at 100Hz'!C$13/'B4 at 100Hz'!C$23),0),H14),IMDIV(IMPRODUCT(COMPLEX(-'B4 at 100Hz'!C$38,0),J14),IMSUM(COMPLEX('B4 at 100Hz'!C$38,0),IMPRODUCT(COMPLEX('B4 at 100Hz'!C$39,0),C14))),IMDIV(IMPRODUCT(COMPLEX('B4 at 100Hz'!C$39*'B4 at 100Hz'!C$13/'B4 at 100Hz'!C$23,0),C14,H14),IMSUM(COMPLEX('B4 at 100Hz'!C$38,0),IMPRODUCT(COMPLEX('B4 at 100Hz'!C$39,0),C14))))</f>
        <v>-1.89053530421003E-06-6.57228356473603E-06i</v>
      </c>
      <c r="M14" s="41">
        <f t="shared" si="3"/>
        <v>-106.0480256325768</v>
      </c>
      <c r="N14" s="52" t="str">
        <f>IMPRODUCT(COMPLEX(('B4 at 100Hz'!C$9*'B4 at 100Hz'!C$13)/(2*PI()),0),C14,C14,H14)</f>
        <v>-0.00348692538541309+0.000944903320619476i</v>
      </c>
      <c r="O14" s="41">
        <f t="shared" si="4"/>
        <v>164.8378539271348</v>
      </c>
      <c r="P14" s="39" t="str">
        <f>IMPRODUCT(COMPLEX(('B4 at 100Hz'!C$9*'B4 at 100Hz'!C$23)/(2*PI()),0),C14,C14,J14)</f>
        <v>0.0035116899018547-0.00101014718423152i</v>
      </c>
      <c r="Q14" s="36">
        <f t="shared" si="5"/>
        <v>-16.048025632565398</v>
      </c>
      <c r="R14" s="54" t="str">
        <f>IMPRODUCT(COMPLEX(('B4 at 100Hz'!C$9*'B4 at 100Hz'!C$23)/(2*PI()),0),C14,C14,L14)</f>
        <v>0.0000154408212446932+0.0000536786884997785i</v>
      </c>
      <c r="S14" s="46">
        <f t="shared" si="6"/>
        <v>73.951974367423233</v>
      </c>
      <c r="T14" s="51">
        <f>IMABS(IMDIV(D14,IMSUB(COMPLEX(1,0),IMPRODUCT(COMPLEX('B4 at 100Hz'!C$17,0),IMPRODUCT(C14,H14)))))</f>
        <v>6.2122054087326468</v>
      </c>
      <c r="U14" s="34">
        <f>20*LOG10('B4 at 100Hz'!C$28*50000*IMABS(N14))</f>
        <v>45.136001345338244</v>
      </c>
      <c r="V14" s="35">
        <f>20*LOG10('B4 at 100Hz'!C$28*50000*IMABS(P14))</f>
        <v>45.234981490971947</v>
      </c>
      <c r="W14" s="35">
        <f>20*LOG10('B4 at 100Hz'!C$28*50000*IMABS(R14))</f>
        <v>8.9206962443914257</v>
      </c>
      <c r="X14" s="41">
        <f>1000*'B4 at 100Hz'!C$28*IMABS(H14)</f>
        <v>0.7448488048850167</v>
      </c>
      <c r="Y14" s="41">
        <f>1000*'B4 at 100Hz'!C$28*IMABS(J14)</f>
        <v>0.44739741124000831</v>
      </c>
      <c r="Z14" s="41">
        <f>'B4 at 100Hz'!C$28*IMABS(IMPRODUCT(C14,J14))</f>
        <v>3.0078564996275453E-2</v>
      </c>
      <c r="AA14" s="41">
        <f>1000*'B4 at 100Hz'!C$28*IMABS(L14)</f>
        <v>6.8387890003833163E-3</v>
      </c>
      <c r="AB14" s="54" t="str">
        <f t="shared" si="7"/>
        <v>0.0000402053376863032-0.0000115651751122656i</v>
      </c>
      <c r="AC14" s="41">
        <f>20*LOG10('B4 at 100Hz'!C$28*50000*IMABS(AB14))</f>
        <v>6.4103325983740413</v>
      </c>
      <c r="AD14" s="41">
        <f t="shared" si="8"/>
        <v>2.0917830037118099</v>
      </c>
      <c r="AE14" s="36">
        <f t="shared" si="9"/>
        <v>-16.048025632575822</v>
      </c>
      <c r="AG14" s="78"/>
    </row>
    <row r="15" spans="2:42" s="12" customFormat="1" x14ac:dyDescent="0.25">
      <c r="B15" s="37">
        <v>11</v>
      </c>
      <c r="C15" s="30" t="str">
        <f t="shared" si="0"/>
        <v>69.1150383789754i</v>
      </c>
      <c r="D15" s="31" t="str">
        <f>COMPLEX('B4 at 100Hz'!C$18,2*PI()*B15*'B4 at 100Hz'!C$19)</f>
        <v>6</v>
      </c>
      <c r="E15" s="32" t="str">
        <f>IMSUB(COMPLEX(1,0),IMDIV(COMPLEX('B4 at 100Hz'!C$38,0),IMSUM(COMPLEX('B4 at 100Hz'!C$38,0),IMPRODUCT(C15,COMPLEX('B4 at 100Hz'!C$39,0)))))</f>
        <v>0.372214200514784+0.483395065603616i</v>
      </c>
      <c r="F15" s="32" t="str">
        <f>IMDIV(IMPRODUCT(C15,COMPLEX(('B4 at 100Hz'!C$39*'B4 at 100Hz'!C$13/'B4 at 100Hz'!C$23),0)),IMSUM(COMPLEX('B4 at 100Hz'!C$38,0),IMPRODUCT(C15,COMPLEX('B4 at 100Hz'!C$39,0))))</f>
        <v>0.221039185883646+0.287063877770969i</v>
      </c>
      <c r="G15" s="43" t="str">
        <f>IMPRODUCT(F15,IMSUB(COMPLEX(1,0),IMDIV(IMPRODUCT(COMPLEX('B4 at 100Hz'!C$38,0),E15),IMSUM(COMPLEX(0-(2*PI()*B15)^2*'B4 at 100Hz'!C$37,0),IMPRODUCT(C15,COMPLEX(0,0)),IMPRODUCT(COMPLEX('B4 at 100Hz'!C$38,0),E15)))))</f>
        <v>-0.00727174842825279+0.000115669938700873i</v>
      </c>
      <c r="H15" s="45" t="str">
        <f>IMDIV(COMPLEX('B4 at 100Hz'!C$17,0),IMPRODUCT(D15,IMSUM(COMPLEX('B4 at 100Hz'!C$15-(2*PI()*B15)^2*'B4 at 100Hz'!C$14,0),IMPRODUCT(C15,IMSUM(COMPLEX('B4 at 100Hz'!C$16,0),IMDIV(COMPLEX('B4 at 100Hz'!C$17^2,0),D15))),IMPRODUCT(COMPLEX('B4 at 100Hz'!C$13*'B4 at 100Hz'!C$38/'B4 at 100Hz'!C$23,0),G15))))</f>
        <v>0.00071698347158351-0.000200025404620273i</v>
      </c>
      <c r="I15" s="40">
        <f t="shared" si="1"/>
        <v>-15.588139666114703</v>
      </c>
      <c r="J15" s="33" t="str">
        <f>IMPRODUCT(IMDIV(IMPRODUCT(COMPLEX(-'B4 at 100Hz'!C$38,0),F15),IMSUM(IMPRODUCT(COMPLEX('B4 at 100Hz'!C$38,0),E15),COMPLEX(Calculations!C$3-(2*PI()*B15)^2*'B4 at 100Hz'!C$37,0),IMPRODUCT(COMPLEX(Calculations!C$4,0),C15))),H15)</f>
        <v>-0.000428974091428022+0.00012706345916253i</v>
      </c>
      <c r="K15" s="40">
        <f t="shared" si="2"/>
        <v>163.50054712102494</v>
      </c>
      <c r="L15" s="53" t="str">
        <f>IMSUM(IMPRODUCT(COMPLEX(-('B4 at 100Hz'!C$13/'B4 at 100Hz'!C$23),0),H15),IMDIV(IMPRODUCT(COMPLEX(-'B4 at 100Hz'!C$38,0),J15),IMSUM(COMPLEX('B4 at 100Hz'!C$38,0),IMPRODUCT(COMPLEX('B4 at 100Hz'!C$39,0),C15))),IMDIV(IMPRODUCT(COMPLEX('B4 at 100Hz'!C$39*'B4 at 100Hz'!C$13/'B4 at 100Hz'!C$23,0),C15,H15),IMSUM(COMPLEX('B4 at 100Hz'!C$38,0),IMPRODUCT(COMPLEX('B4 at 100Hz'!C$39,0),C15))))</f>
        <v>-1.99671150112501E-06-6.74102143672598E-06i</v>
      </c>
      <c r="M15" s="41">
        <f t="shared" si="3"/>
        <v>-106.49945287897162</v>
      </c>
      <c r="N15" s="52" t="str">
        <f>IMPRODUCT(COMPLEX(('B4 at 100Hz'!C$9*'B4 at 100Hz'!C$13)/(2*PI()),0),C15,C15,H15)</f>
        <v>-0.00367526701371522+0.00102533294091467i</v>
      </c>
      <c r="O15" s="41">
        <f t="shared" si="4"/>
        <v>164.41186033388527</v>
      </c>
      <c r="P15" s="39" t="str">
        <f>IMPRODUCT(COMPLEX(('B4 at 100Hz'!C$9*'B4 at 100Hz'!C$23)/(2*PI()),0),C15,C15,J15)</f>
        <v>0.00370283603406796-0.00109679154196491i</v>
      </c>
      <c r="Q15" s="36">
        <f t="shared" si="5"/>
        <v>-16.499452878974971</v>
      </c>
      <c r="R15" s="54" t="str">
        <f>IMPRODUCT(COMPLEX(('B4 at 100Hz'!C$9*'B4 at 100Hz'!C$23)/(2*PI()),0),C15,C15,L15)</f>
        <v>0.0000172352956594447+0.0000581874233924958i</v>
      </c>
      <c r="S15" s="46">
        <f t="shared" si="6"/>
        <v>73.500547121028362</v>
      </c>
      <c r="T15" s="51">
        <f>IMABS(IMDIV(D15,IMSUB(COMPLEX(1,0),IMPRODUCT(COMPLEX('B4 at 100Hz'!C$17,0),IMPRODUCT(C15,H15)))))</f>
        <v>6.2246655226120868</v>
      </c>
      <c r="U15" s="34">
        <f>20*LOG10('B4 at 100Hz'!C$28*50000*IMABS(N15))</f>
        <v>45.610684303595846</v>
      </c>
      <c r="V15" s="35">
        <f>20*LOG10('B4 at 100Hz'!C$28*50000*IMABS(P15))</f>
        <v>45.715325860637961</v>
      </c>
      <c r="W15" s="35">
        <f>20*LOG10('B4 at 100Hz'!C$28*50000*IMABS(R15))</f>
        <v>9.6412187635170721</v>
      </c>
      <c r="X15" s="41">
        <f>1000*'B4 at 100Hz'!C$28*IMABS(H15)</f>
        <v>0.74436245271873147</v>
      </c>
      <c r="Y15" s="41">
        <f>1000*'B4 at 100Hz'!C$28*IMABS(J15)</f>
        <v>0.44739679678205663</v>
      </c>
      <c r="Z15" s="41">
        <f>'B4 at 100Hz'!C$28*IMABS(IMPRODUCT(C15,J15))</f>
        <v>3.0921846780222466E-2</v>
      </c>
      <c r="AA15" s="41">
        <f>1000*'B4 at 100Hz'!C$28*IMABS(L15)</f>
        <v>7.030521092289254E-3</v>
      </c>
      <c r="AB15" s="54" t="str">
        <f t="shared" si="7"/>
        <v>0.0000448043160121849-0.0000132711776577441i</v>
      </c>
      <c r="AC15" s="41">
        <f>20*LOG10('B4 at 100Hz'!C$28*50000*IMABS(AB15))</f>
        <v>7.3710332669586434</v>
      </c>
      <c r="AD15" s="41">
        <f t="shared" si="8"/>
        <v>2.3364240249487751</v>
      </c>
      <c r="AE15" s="36">
        <f t="shared" si="9"/>
        <v>-16.499452878951193</v>
      </c>
      <c r="AG15" s="78"/>
    </row>
    <row r="16" spans="2:42" s="12" customFormat="1" x14ac:dyDescent="0.25">
      <c r="B16" s="37">
        <v>11.2</v>
      </c>
      <c r="C16" s="30" t="str">
        <f t="shared" si="0"/>
        <v>70.3716754404114i</v>
      </c>
      <c r="D16" s="31" t="str">
        <f>COMPLEX('B4 at 100Hz'!C$18,2*PI()*B16*'B4 at 100Hz'!C$19)</f>
        <v>6</v>
      </c>
      <c r="E16" s="32" t="str">
        <f>IMSUB(COMPLEX(1,0),IMDIV(COMPLEX('B4 at 100Hz'!C$38,0),IMSUM(COMPLEX('B4 at 100Hz'!C$38,0),IMPRODUCT(C16,COMPLEX('B4 at 100Hz'!C$39,0)))))</f>
        <v>0.380673034999406+0.485552340560466i</v>
      </c>
      <c r="F16" s="32" t="str">
        <f>IMDIV(IMPRODUCT(C16,COMPLEX(('B4 at 100Hz'!C$39*'B4 at 100Hz'!C$13/'B4 at 100Hz'!C$23),0)),IMSUM(COMPLEX('B4 at 100Hz'!C$38,0),IMPRODUCT(C16,COMPLEX('B4 at 100Hz'!C$39,0))))</f>
        <v>0.226062459808766+0.288344974245875i</v>
      </c>
      <c r="G16" s="43" t="str">
        <f>IMPRODUCT(F16,IMSUB(COMPLEX(1,0),IMDIV(IMPRODUCT(COMPLEX('B4 at 100Hz'!C$38,0),E16),IMSUM(COMPLEX(0-(2*PI()*B16)^2*'B4 at 100Hz'!C$37,0),IMPRODUCT(C16,COMPLEX(0,0)),IMPRODUCT(COMPLEX('B4 at 100Hz'!C$38,0),E16)))))</f>
        <v>-0.00754189739224309+0.000122203276173208i</v>
      </c>
      <c r="H16" s="45" t="str">
        <f>IMDIV(COMPLEX('B4 at 100Hz'!C$17,0),IMPRODUCT(D16,IMSUM(COMPLEX('B4 at 100Hz'!C$15-(2*PI()*B16)^2*'B4 at 100Hz'!C$14,0),IMPRODUCT(C16,IMSUM(COMPLEX('B4 at 100Hz'!C$16,0),IMDIV(COMPLEX('B4 at 100Hz'!C$17^2,0),D16))),IMPRODUCT(COMPLEX('B4 at 100Hz'!C$13*'B4 at 100Hz'!C$38/'B4 at 100Hz'!C$23,0),G16))))</f>
        <v>0.00071566401157329-0.000203486572069304i</v>
      </c>
      <c r="I16" s="40">
        <f t="shared" si="1"/>
        <v>-15.872176411755783</v>
      </c>
      <c r="J16" s="33" t="str">
        <f>IMPRODUCT(IMDIV(IMPRODUCT(COMPLEX(-'B4 at 100Hz'!C$38,0),F16),IMSUM(IMPRODUCT(COMPLEX('B4 at 100Hz'!C$38,0),E16),COMPLEX(Calculations!C$3-(2*PI()*B16)^2*'B4 at 100Hz'!C$37,0),IMPRODUCT(COMPLEX(Calculations!C$4,0),C16))),H16)</f>
        <v>-0.000428300208613206+0.000129315316812746i</v>
      </c>
      <c r="K16" s="40">
        <f t="shared" si="2"/>
        <v>163.1995267761616</v>
      </c>
      <c r="L16" s="53" t="str">
        <f>IMSUM(IMPRODUCT(COMPLEX(-('B4 at 100Hz'!C$13/'B4 at 100Hz'!C$23),0),H16),IMDIV(IMPRODUCT(COMPLEX(-'B4 at 100Hz'!C$38,0),J16),IMSUM(COMPLEX('B4 at 100Hz'!C$38,0),IMPRODUCT(COMPLEX('B4 at 100Hz'!C$39,0),C16))),IMDIV(IMPRODUCT(COMPLEX('B4 at 100Hz'!C$39*'B4 at 100Hz'!C$13/'B4 at 100Hz'!C$23,0),C16,H16),IMSUM(COMPLEX('B4 at 100Hz'!C$38,0),IMPRODUCT(COMPLEX('B4 at 100Hz'!C$39,0),C16))))</f>
        <v>-0.000002069045069003-6.85280333780899E-06i</v>
      </c>
      <c r="M16" s="41">
        <f t="shared" si="3"/>
        <v>-106.80047322383655</v>
      </c>
      <c r="N16" s="52" t="str">
        <f>IMPRODUCT(COMPLEX(('B4 at 100Hz'!C$9*'B4 at 100Hz'!C$13)/(2*PI()),0),C16,C16,H16)</f>
        <v>-0.00380311629742094+0.00108134974796597i</v>
      </c>
      <c r="O16" s="41">
        <f t="shared" si="4"/>
        <v>164.12782358824418</v>
      </c>
      <c r="P16" s="39" t="str">
        <f>IMPRODUCT(COMPLEX(('B4 at 100Hz'!C$9*'B4 at 100Hz'!C$23)/(2*PI()),0),C16,C16,J16)</f>
        <v>0.0038326784013135-0.00115718837334216i</v>
      </c>
      <c r="Q16" s="36">
        <f t="shared" si="5"/>
        <v>-16.800473223838377</v>
      </c>
      <c r="R16" s="54" t="str">
        <f>IMPRODUCT(COMPLEX(('B4 at 100Hz'!C$9*'B4 at 100Hz'!C$23)/(2*PI()),0),C16,C16,L16)</f>
        <v>0.0000185150139734662+0.0000613228544209953i</v>
      </c>
      <c r="S16" s="46">
        <f t="shared" si="6"/>
        <v>73.199526776163438</v>
      </c>
      <c r="T16" s="51">
        <f>IMABS(IMDIV(D16,IMSUB(COMPLEX(1,0),IMPRODUCT(COMPLEX('B4 at 100Hz'!C$17,0),IMPRODUCT(C16,H16)))))</f>
        <v>6.2331887712421938</v>
      </c>
      <c r="U16" s="34">
        <f>20*LOG10('B4 at 100Hz'!C$28*50000*IMABS(N16))</f>
        <v>45.919826379540822</v>
      </c>
      <c r="V16" s="35">
        <f>20*LOG10('B4 at 100Hz'!C$28*50000*IMABS(P16))</f>
        <v>46.028331248396739</v>
      </c>
      <c r="W16" s="35">
        <f>20*LOG10('B4 at 100Hz'!C$28*50000*IMABS(R16))</f>
        <v>10.110730901512222</v>
      </c>
      <c r="X16" s="41">
        <f>1000*'B4 at 100Hz'!C$28*IMABS(H16)</f>
        <v>0.74403075371498617</v>
      </c>
      <c r="Y16" s="41">
        <f>1000*'B4 at 100Hz'!C$28*IMABS(J16)</f>
        <v>0.44739637890856548</v>
      </c>
      <c r="Z16" s="41">
        <f>'B4 at 100Hz'!C$28*IMABS(IMPRODUCT(C16,J16))</f>
        <v>3.1484032769768862E-2</v>
      </c>
      <c r="AA16" s="41">
        <f>1000*'B4 at 100Hz'!C$28*IMABS(L16)</f>
        <v>7.1583420625345685E-3</v>
      </c>
      <c r="AB16" s="54" t="str">
        <f t="shared" si="7"/>
        <v>0.0000480771178660265-0.0000145157709551947i</v>
      </c>
      <c r="AC16" s="41">
        <f>20*LOG10('B4 at 100Hz'!C$28*50000*IMABS(AB16))</f>
        <v>7.9970521551952531</v>
      </c>
      <c r="AD16" s="41">
        <f t="shared" si="8"/>
        <v>2.5110340841610852</v>
      </c>
      <c r="AE16" s="36">
        <f t="shared" si="9"/>
        <v>-16.800473223844662</v>
      </c>
      <c r="AG16" s="78"/>
    </row>
    <row r="17" spans="2:34" x14ac:dyDescent="0.25">
      <c r="B17" s="37">
        <v>11.5</v>
      </c>
      <c r="C17" s="30" t="str">
        <f t="shared" si="0"/>
        <v>72.2566310325652i</v>
      </c>
      <c r="D17" s="31" t="str">
        <f>COMPLEX('B4 at 100Hz'!C$18,2*PI()*B17*'B4 at 100Hz'!C$19)</f>
        <v>6</v>
      </c>
      <c r="E17" s="32" t="str">
        <f>IMSUB(COMPLEX(1,0),IMDIV(COMPLEX('B4 at 100Hz'!C$38,0),IMSUM(COMPLEX('B4 at 100Hz'!C$38,0),IMPRODUCT(C17,COMPLEX('B4 at 100Hz'!C$39,0)))))</f>
        <v>0.393213088393683+0.488463463843085i</v>
      </c>
      <c r="F17" s="32" t="str">
        <f>IMDIV(IMPRODUCT(C17,COMPLEX(('B4 at 100Hz'!C$39*'B4 at 100Hz'!C$13/'B4 at 100Hz'!C$23),0)),IMSUM(COMPLEX('B4 at 100Hz'!C$38,0),IMPRODUCT(C17,COMPLEX('B4 at 100Hz'!C$39,0))))</f>
        <v>0.233509363203035+0.290073743109361i</v>
      </c>
      <c r="G17" s="43" t="str">
        <f>IMPRODUCT(F17,IMSUB(COMPLEX(1,0),IMDIV(IMPRODUCT(COMPLEX('B4 at 100Hz'!C$38,0),E17),IMSUM(COMPLEX(0-(2*PI()*B17)^2*'B4 at 100Hz'!C$37,0),IMPRODUCT(C17,COMPLEX(0,0)),IMPRODUCT(COMPLEX('B4 at 100Hz'!C$38,0),E17)))))</f>
        <v>-0.00795670974188538+0.000132469280565238i</v>
      </c>
      <c r="H17" s="45" t="str">
        <f>IMDIV(COMPLEX('B4 at 100Hz'!C$17,0),IMPRODUCT(D17,IMSUM(COMPLEX('B4 at 100Hz'!C$15-(2*PI()*B17)^2*'B4 at 100Hz'!C$14,0),IMPRODUCT(C17,IMSUM(COMPLEX('B4 at 100Hz'!C$16,0),IMDIV(COMPLEX('B4 at 100Hz'!C$17^2,0),D17))),IMPRODUCT(COMPLEX('B4 at 100Hz'!C$13*'B4 at 100Hz'!C$38/'B4 at 100Hz'!C$23,0),G17))))</f>
        <v>0.000713642570539784-0.000208660634125688i</v>
      </c>
      <c r="I17" s="40">
        <f t="shared" si="1"/>
        <v>-16.298294604544555</v>
      </c>
      <c r="J17" s="33" t="str">
        <f>IMPRODUCT(IMDIV(IMPRODUCT(COMPLEX(-'B4 at 100Hz'!C$38,0),F17),IMSUM(IMPRODUCT(COMPLEX('B4 at 100Hz'!C$38,0),E17),COMPLEX(Calculations!C$3-(2*PI()*B17)^2*'B4 at 100Hz'!C$37,0),IMPRODUCT(COMPLEX(Calculations!C$4,0),C17))),H17)</f>
        <v>-0.000427266969312044+0.000132687169617884i</v>
      </c>
      <c r="K17" s="40">
        <f t="shared" si="2"/>
        <v>162.74789033959985</v>
      </c>
      <c r="L17" s="53" t="str">
        <f>IMSUM(IMPRODUCT(COMPLEX(-('B4 at 100Hz'!C$13/'B4 at 100Hz'!C$23),0),H17),IMDIV(IMPRODUCT(COMPLEX(-'B4 at 100Hz'!C$38,0),J17),IMSUM(COMPLEX('B4 at 100Hz'!C$38,0),IMPRODUCT(COMPLEX('B4 at 100Hz'!C$39,0),C17))),IMDIV(IMPRODUCT(COMPLEX('B4 at 100Hz'!C$39*'B4 at 100Hz'!C$13/'B4 at 100Hz'!C$23,0),C17,H17),IMSUM(COMPLEX('B4 at 100Hz'!C$38,0),IMPRODUCT(COMPLEX('B4 at 100Hz'!C$39,0),C17))))</f>
        <v>-0.000002179860643723-7.01938592441101E-06i</v>
      </c>
      <c r="M17" s="41">
        <f t="shared" si="3"/>
        <v>-107.25210966040743</v>
      </c>
      <c r="N17" s="52" t="str">
        <f>IMPRODUCT(COMPLEX(('B4 at 100Hz'!C$9*'B4 at 100Hz'!C$13)/(2*PI()),0),C17,C17,H17)</f>
        <v>-0.00399825797225578+0.00116904326945903i</v>
      </c>
      <c r="O17" s="41">
        <f t="shared" si="4"/>
        <v>163.70170539545552</v>
      </c>
      <c r="P17" s="39" t="str">
        <f>IMPRODUCT(COMPLEX(('B4 at 100Hz'!C$9*'B4 at 100Hz'!C$23)/(2*PI()),0),C17,C17,J17)</f>
        <v>0.00403100232714222-0.00125182222808565i</v>
      </c>
      <c r="Q17" s="36">
        <f t="shared" si="5"/>
        <v>-17.252109660400205</v>
      </c>
      <c r="R17" s="54" t="str">
        <f>IMPRODUCT(COMPLEX(('B4 at 100Hz'!C$9*'B4 at 100Hz'!C$23)/(2*PI()),0),C17,C17,L17)</f>
        <v>0.0000205656508899843+0.0000662236096601828i</v>
      </c>
      <c r="S17" s="46">
        <f t="shared" si="6"/>
        <v>72.747890339592601</v>
      </c>
      <c r="T17" s="51">
        <f>IMABS(IMDIV(D17,IMSUB(COMPLEX(1,0),IMPRODUCT(COMPLEX('B4 at 100Hz'!C$17,0),IMPRODUCT(C17,H17)))))</f>
        <v>6.2463013374563054</v>
      </c>
      <c r="U17" s="34">
        <f>20*LOG10('B4 at 100Hz'!C$28*50000*IMABS(N17))</f>
        <v>46.373077925330762</v>
      </c>
      <c r="V17" s="35">
        <f>20*LOG10('B4 at 100Hz'!C$28*50000*IMABS(P17))</f>
        <v>46.487511549072451</v>
      </c>
      <c r="W17" s="35">
        <f>20*LOG10('B4 at 100Hz'!C$28*50000*IMABS(R17))</f>
        <v>10.799507555858465</v>
      </c>
      <c r="X17" s="41">
        <f>1000*'B4 at 100Hz'!C$28*IMABS(H17)</f>
        <v>0.74352200957360026</v>
      </c>
      <c r="Y17" s="41">
        <f>1000*'B4 at 100Hz'!C$28*IMABS(J17)</f>
        <v>0.44739573986159537</v>
      </c>
      <c r="Z17" s="41">
        <f>'B4 at 100Hz'!C$28*IMABS(IMPRODUCT(C17,J17))</f>
        <v>3.2327308900720796E-2</v>
      </c>
      <c r="AA17" s="41">
        <f>1000*'B4 at 100Hz'!C$28*IMABS(L17)</f>
        <v>7.3500728691538748E-3</v>
      </c>
      <c r="AB17" s="54" t="str">
        <f t="shared" si="7"/>
        <v>0.0000533100057764243-0.0000165553489664373i</v>
      </c>
      <c r="AC17" s="41">
        <f>20*LOG10('B4 at 100Hz'!C$28*50000*IMABS(AB17))</f>
        <v>8.9154251632124346</v>
      </c>
      <c r="AD17" s="41">
        <f t="shared" si="8"/>
        <v>2.7910734025115267</v>
      </c>
      <c r="AE17" s="36">
        <f t="shared" si="9"/>
        <v>-17.252109660414298</v>
      </c>
      <c r="AF17" s="12"/>
      <c r="AG17" s="78"/>
      <c r="AH17" s="12"/>
    </row>
    <row r="18" spans="2:34" x14ac:dyDescent="0.25">
      <c r="B18" s="37">
        <v>11.7</v>
      </c>
      <c r="C18" s="30" t="str">
        <f t="shared" si="0"/>
        <v>73.5132680940011i</v>
      </c>
      <c r="D18" s="31" t="str">
        <f>COMPLEX('B4 at 100Hz'!C$18,2*PI()*B18*'B4 at 100Hz'!C$19)</f>
        <v>6</v>
      </c>
      <c r="E18" s="32" t="str">
        <f>IMSUB(COMPLEX(1,0),IMDIV(COMPLEX('B4 at 100Hz'!C$38,0),IMSUM(COMPLEX('B4 at 100Hz'!C$38,0),IMPRODUCT(C18,COMPLEX('B4 at 100Hz'!C$39,0)))))</f>
        <v>0.401470347943243+0.490195785034484i</v>
      </c>
      <c r="F18" s="32" t="str">
        <f>IMDIV(IMPRODUCT(C18,COMPLEX(('B4 at 100Hz'!C$39*'B4 at 100Hz'!C$13/'B4 at 100Hz'!C$23),0)),IMSUM(COMPLEX('B4 at 100Hz'!C$38,0),IMPRODUCT(C18,COMPLEX('B4 at 100Hz'!C$39,0))))</f>
        <v>0.238412931970535+0.291102481038504i</v>
      </c>
      <c r="G18" s="43" t="str">
        <f>IMPRODUCT(F18,IMSUB(COMPLEX(1,0),IMDIV(IMPRODUCT(COMPLEX('B4 at 100Hz'!C$38,0),E18),IMSUM(COMPLEX(0-(2*PI()*B18)^2*'B4 at 100Hz'!C$37,0),IMPRODUCT(C18,COMPLEX(0,0)),IMPRODUCT(COMPLEX('B4 at 100Hz'!C$38,0),E18)))))</f>
        <v>-0.00823966357980251+0.00013963150696045i</v>
      </c>
      <c r="H18" s="45" t="str">
        <f>IMDIV(COMPLEX('B4 at 100Hz'!C$17,0),IMPRODUCT(D18,IMSUM(COMPLEX('B4 at 100Hz'!C$15-(2*PI()*B18)^2*'B4 at 100Hz'!C$14,0),IMPRODUCT(C18,IMSUM(COMPLEX('B4 at 100Hz'!C$16,0),IMDIV(COMPLEX('B4 at 100Hz'!C$17^2,0),D18))),IMPRODUCT(COMPLEX('B4 at 100Hz'!C$13*'B4 at 100Hz'!C$38/'B4 at 100Hz'!C$23,0),G18))))</f>
        <v>0.000712266871589036-0.000212097982633182i</v>
      </c>
      <c r="I18" s="40">
        <f t="shared" si="1"/>
        <v>-16.582416355198937</v>
      </c>
      <c r="J18" s="33" t="str">
        <f>IMPRODUCT(IMDIV(IMPRODUCT(COMPLEX(-'B4 at 100Hz'!C$38,0),F18),IMSUM(IMPRODUCT(COMPLEX('B4 at 100Hz'!C$38,0),E18),COMPLEX(Calculations!C$3-(2*PI()*B18)^2*'B4 at 100Hz'!C$37,0),IMPRODUCT(COMPLEX(Calculations!C$4,0),C18))),H18)</f>
        <v>-0.0004265632142591+0.000134931033639455i</v>
      </c>
      <c r="K18" s="40">
        <f t="shared" si="2"/>
        <v>162.4467272184651</v>
      </c>
      <c r="L18" s="53" t="str">
        <f>IMSUM(IMPRODUCT(COMPLEX(-('B4 at 100Hz'!C$13/'B4 at 100Hz'!C$23),0),H18),IMDIV(IMPRODUCT(COMPLEX(-'B4 at 100Hz'!C$38,0),J18),IMSUM(COMPLEX('B4 at 100Hz'!C$38,0),IMPRODUCT(COMPLEX('B4 at 100Hz'!C$39,0),C18))),IMDIV(IMPRODUCT(COMPLEX('B4 at 100Hz'!C$39*'B4 at 100Hz'!C$13/'B4 at 100Hz'!C$23,0),C18,H18),IMSUM(COMPLEX('B4 at 100Hz'!C$38,0),IMPRODUCT(COMPLEX('B4 at 100Hz'!C$39,0),C18))))</f>
        <v>-2.25527584797697E-06-7.12969943832901E-06i</v>
      </c>
      <c r="M18" s="41">
        <f t="shared" si="3"/>
        <v>-107.55327278156226</v>
      </c>
      <c r="N18" s="52" t="str">
        <f>IMPRODUCT(COMPLEX(('B4 at 100Hz'!C$9*'B4 at 100Hz'!C$13)/(2*PI()),0),C18,C18,H18)</f>
        <v>-0.00413055920078232+0.00122999301045457i</v>
      </c>
      <c r="O18" s="41">
        <f t="shared" si="4"/>
        <v>163.41758364480111</v>
      </c>
      <c r="P18" s="39" t="str">
        <f>IMPRODUCT(COMPLEX(('B4 at 100Hz'!C$9*'B4 at 100Hz'!C$23)/(2*PI()),0),C18,C18,J18)</f>
        <v>0.00416555786510027-0.00131765471009775i</v>
      </c>
      <c r="Q18" s="36">
        <f t="shared" si="5"/>
        <v>-17.553272781534822</v>
      </c>
      <c r="R18" s="54" t="str">
        <f>IMPRODUCT(COMPLEX(('B4 at 100Hz'!C$9*'B4 at 100Hz'!C$23)/(2*PI()),0),C18,C18,L18)</f>
        <v>0.0000220236572973797+0.0000696243243166597i</v>
      </c>
      <c r="S18" s="46">
        <f t="shared" si="6"/>
        <v>72.446727218437701</v>
      </c>
      <c r="T18" s="51">
        <f>IMABS(IMDIV(D18,IMSUB(COMPLEX(1,0),IMPRODUCT(COMPLEX('B4 at 100Hz'!C$17,0),IMPRODUCT(C18,H18)))))</f>
        <v>6.2552632732263573</v>
      </c>
      <c r="U18" s="34">
        <f>20*LOG10('B4 at 100Hz'!C$28*50000*IMABS(N18))</f>
        <v>46.668548520201234</v>
      </c>
      <c r="V18" s="35">
        <f>20*LOG10('B4 at 100Hz'!C$28*50000*IMABS(P18))</f>
        <v>46.787023976586738</v>
      </c>
      <c r="W18" s="35">
        <f>20*LOG10('B4 at 100Hz'!C$28*50000*IMABS(R18))</f>
        <v>11.248780411224118</v>
      </c>
      <c r="X18" s="41">
        <f>1000*'B4 at 100Hz'!C$28*IMABS(H18)</f>
        <v>0.74317538347303846</v>
      </c>
      <c r="Y18" s="41">
        <f>1000*'B4 at 100Hz'!C$28*IMABS(J18)</f>
        <v>0.44739530573986419</v>
      </c>
      <c r="Z18" s="41">
        <f>'B4 at 100Hz'!C$28*IMABS(IMPRODUCT(C18,J18))</f>
        <v>3.2889491054852282E-2</v>
      </c>
      <c r="AA18" s="41">
        <f>1000*'B4 at 100Hz'!C$28*IMABS(L18)</f>
        <v>7.4778929673656892E-3</v>
      </c>
      <c r="AB18" s="54" t="str">
        <f t="shared" si="7"/>
        <v>0.0000570223216153298-0.0000180373753265204i</v>
      </c>
      <c r="AC18" s="41">
        <f>20*LOG10('B4 at 100Hz'!C$28*50000*IMABS(AB18))</f>
        <v>9.5144584464290105</v>
      </c>
      <c r="AD18" s="41">
        <f t="shared" si="8"/>
        <v>2.9903561957866645</v>
      </c>
      <c r="AE18" s="36">
        <f t="shared" si="9"/>
        <v>-17.553272781535817</v>
      </c>
      <c r="AF18" s="12"/>
      <c r="AG18" s="78"/>
      <c r="AH18" s="12"/>
    </row>
    <row r="19" spans="2:34" x14ac:dyDescent="0.25">
      <c r="B19" s="37">
        <v>12</v>
      </c>
      <c r="C19" s="30" t="str">
        <f t="shared" si="0"/>
        <v>75.398223686155i</v>
      </c>
      <c r="D19" s="31" t="str">
        <f>COMPLEX('B4 at 100Hz'!C$18,2*PI()*B19*'B4 at 100Hz'!C$19)</f>
        <v>6</v>
      </c>
      <c r="E19" s="32" t="str">
        <f>IMSUB(COMPLEX(1,0),IMDIV(COMPLEX('B4 at 100Hz'!C$38,0),IMSUM(COMPLEX('B4 at 100Hz'!C$38,0),IMPRODUCT(C19,COMPLEX('B4 at 100Hz'!C$39,0)))))</f>
        <v>0.413696060037523+0.49249530956848i</v>
      </c>
      <c r="F19" s="32" t="str">
        <f>IMDIV(IMPRODUCT(C19,COMPLEX(('B4 at 100Hz'!C$39*'B4 at 100Hz'!C$13/'B4 at 100Hz'!C$23),0)),IMSUM(COMPLEX('B4 at 100Hz'!C$38,0),IMPRODUCT(C19,COMPLEX('B4 at 100Hz'!C$39,0))))</f>
        <v>0.245673163967139+0.292468052341832i</v>
      </c>
      <c r="G19" s="43" t="str">
        <f>IMPRODUCT(F19,IMSUB(COMPLEX(1,0),IMDIV(IMPRODUCT(COMPLEX('B4 at 100Hz'!C$38,0),E19),IMSUM(COMPLEX(0-(2*PI()*B19)^2*'B4 at 100Hz'!C$37,0),IMPRODUCT(C19,COMPLEX(0,0)),IMPRODUCT(COMPLEX('B4 at 100Hz'!C$38,0),E19)))))</f>
        <v>-0.00867374730061855+0.000150865270765663i</v>
      </c>
      <c r="H19" s="45" t="str">
        <f>IMDIV(COMPLEX('B4 at 100Hz'!C$17,0),IMPRODUCT(D19,IMSUM(COMPLEX('B4 at 100Hz'!C$15-(2*PI()*B19)^2*'B4 at 100Hz'!C$14,0),IMPRODUCT(C19,IMSUM(COMPLEX('B4 at 100Hz'!C$16,0),IMDIV(COMPLEX('B4 at 100Hz'!C$17^2,0),D19))),IMPRODUCT(COMPLEX('B4 at 100Hz'!C$13*'B4 at 100Hz'!C$38/'B4 at 100Hz'!C$23,0),G19))))</f>
        <v>0.000710161383393395-0.000217235567195653i</v>
      </c>
      <c r="I19" s="40">
        <f t="shared" si="1"/>
        <v>-17.008664971355657</v>
      </c>
      <c r="J19" s="33" t="str">
        <f>IMPRODUCT(IMDIV(IMPRODUCT(COMPLEX(-'B4 at 100Hz'!C$38,0),F19),IMSUM(IMPRODUCT(COMPLEX('B4 at 100Hz'!C$38,0),E19),COMPLEX(Calculations!C$3-(2*PI()*B19)^2*'B4 at 100Hz'!C$37,0),IMPRODUCT(COMPLEX(Calculations!C$4,0),C19))),H19)</f>
        <v>-0.000425485213857334+0.000138290632219098i</v>
      </c>
      <c r="K19" s="40">
        <f t="shared" si="2"/>
        <v>161.99487162344118</v>
      </c>
      <c r="L19" s="53" t="str">
        <f>IMSUM(IMPRODUCT(COMPLEX(-('B4 at 100Hz'!C$13/'B4 at 100Hz'!C$23),0),H19),IMDIV(IMPRODUCT(COMPLEX(-'B4 at 100Hz'!C$38,0),J19),IMSUM(COMPLEX('B4 at 100Hz'!C$38,0),IMPRODUCT(COMPLEX('B4 at 100Hz'!C$39,0),C19))),IMDIV(IMPRODUCT(COMPLEX('B4 at 100Hz'!C$39*'B4 at 100Hz'!C$13/'B4 at 100Hz'!C$23,0),C19,H19),IMSUM(COMPLEX('B4 at 100Hz'!C$38,0),IMPRODUCT(COMPLEX('B4 at 100Hz'!C$39,0),C19))))</f>
        <v>-2.37069655232999E-06-7.29403223755502E-06i</v>
      </c>
      <c r="M19" s="41">
        <f t="shared" si="3"/>
        <v>-108.00512837657558</v>
      </c>
      <c r="N19" s="52" t="str">
        <f>IMPRODUCT(COMPLEX(('B4 at 100Hz'!C$9*'B4 at 100Hz'!C$13)/(2*PI()),0),C19,C19,H19)</f>
        <v>-0.00433225415840388+0.00132521946608755i</v>
      </c>
      <c r="O19" s="41">
        <f t="shared" si="4"/>
        <v>162.99133502864439</v>
      </c>
      <c r="P19" s="39" t="str">
        <f>IMPRODUCT(COMPLEX(('B4 at 100Hz'!C$9*'B4 at 100Hz'!C$23)/(2*PI()),0),C19,C19,J19)</f>
        <v>0.00437084104290825-0.00142060487995157i</v>
      </c>
      <c r="Q19" s="36">
        <f t="shared" si="5"/>
        <v>-18.005128376558879</v>
      </c>
      <c r="R19" s="54" t="str">
        <f>IMPRODUCT(COMPLEX(('B4 at 100Hz'!C$9*'B4 at 100Hz'!C$23)/(2*PI()),0),C19,C19,L19)</f>
        <v>0.0000243532265134821+0.0000749287035927204i</v>
      </c>
      <c r="S19" s="46">
        <f t="shared" si="6"/>
        <v>71.994871623424416</v>
      </c>
      <c r="T19" s="51">
        <f>IMABS(IMDIV(D19,IMSUB(COMPLEX(1,0),IMPRODUCT(COMPLEX('B4 at 100Hz'!C$17,0),IMPRODUCT(C19,H19)))))</f>
        <v>6.2690396256349104</v>
      </c>
      <c r="U19" s="34">
        <f>20*LOG10('B4 at 100Hz'!C$28*50000*IMABS(N19))</f>
        <v>47.102154031423879</v>
      </c>
      <c r="V19" s="35">
        <f>20*LOG10('B4 at 100Hz'!C$28*50000*IMABS(P19))</f>
        <v>47.226826472981649</v>
      </c>
      <c r="W19" s="35">
        <f>20*LOG10('B4 at 100Hz'!C$28*50000*IMABS(R19))</f>
        <v>11.908490593650709</v>
      </c>
      <c r="X19" s="41">
        <f>1000*'B4 at 100Hz'!C$28*IMABS(H19)</f>
        <v>0.74264425004037959</v>
      </c>
      <c r="Y19" s="41">
        <f>1000*'B4 at 100Hz'!C$28*IMABS(J19)</f>
        <v>0.44739464253696543</v>
      </c>
      <c r="Z19" s="41">
        <f>'B4 at 100Hz'!C$28*IMABS(IMPRODUCT(C19,J19))</f>
        <v>3.3732761333989496E-2</v>
      </c>
      <c r="AA19" s="41">
        <f>1000*'B4 at 100Hz'!C$28*IMABS(L19)</f>
        <v>7.6696224434923263E-3</v>
      </c>
      <c r="AB19" s="54" t="str">
        <f t="shared" si="7"/>
        <v>0.0000629401110178522-0.0000204567102712996i</v>
      </c>
      <c r="AC19" s="41">
        <f>20*LOG10('B4 at 100Hz'!C$28*50000*IMABS(AB19))</f>
        <v>10.394076314883202</v>
      </c>
      <c r="AD19" s="41">
        <f t="shared" si="8"/>
        <v>3.309053705390506</v>
      </c>
      <c r="AE19" s="36">
        <f t="shared" si="9"/>
        <v>-18.005128376563523</v>
      </c>
      <c r="AG19" s="78"/>
    </row>
    <row r="20" spans="2:34" x14ac:dyDescent="0.25">
      <c r="B20" s="37">
        <v>12.3</v>
      </c>
      <c r="C20" s="30" t="str">
        <f t="shared" si="0"/>
        <v>77.2831792783089i</v>
      </c>
      <c r="D20" s="31" t="str">
        <f>COMPLEX('B4 at 100Hz'!C$18,2*PI()*B20*'B4 at 100Hz'!C$19)</f>
        <v>6</v>
      </c>
      <c r="E20" s="32" t="str">
        <f>IMSUB(COMPLEX(1,0),IMDIV(COMPLEX('B4 at 100Hz'!C$38,0),IMSUM(COMPLEX('B4 at 100Hz'!C$38,0),IMPRODUCT(C20,COMPLEX('B4 at 100Hz'!C$39,0)))))</f>
        <v>0.425723344518328+0.494452200369719i</v>
      </c>
      <c r="F20" s="32" t="str">
        <f>IMDIV(IMPRODUCT(C20,COMPLEX(('B4 at 100Hz'!C$39*'B4 at 100Hz'!C$13/'B4 at 100Hz'!C$23),0)),IMSUM(COMPLEX('B4 at 100Hz'!C$38,0),IMPRODUCT(C20,COMPLEX('B4 at 100Hz'!C$39,0))))</f>
        <v>0.252815559841212+0.293630150802802i</v>
      </c>
      <c r="G20" s="43" t="str">
        <f>IMPRODUCT(F20,IMSUB(COMPLEX(1,0),IMDIV(IMPRODUCT(COMPLEX('B4 at 100Hz'!C$38,0),E20),IMSUM(COMPLEX(0-(2*PI()*B20)^2*'B4 at 100Hz'!C$37,0),IMPRODUCT(C20,COMPLEX(0,0)),IMPRODUCT(COMPLEX('B4 at 100Hz'!C$38,0),E20)))))</f>
        <v>-0.00911945716178279+0.000162703430326528i</v>
      </c>
      <c r="H20" s="45" t="str">
        <f>IMDIV(COMPLEX('B4 at 100Hz'!C$17,0),IMPRODUCT(D20,IMSUM(COMPLEX('B4 at 100Hz'!C$15-(2*PI()*B20)^2*'B4 at 100Hz'!C$14,0),IMPRODUCT(C20,IMSUM(COMPLEX('B4 at 100Hz'!C$16,0),IMDIV(COMPLEX('B4 at 100Hz'!C$17^2,0),D20))),IMPRODUCT(COMPLEX('B4 at 100Hz'!C$13*'B4 at 100Hz'!C$38/'B4 at 100Hz'!C$23,0),G20))))</f>
        <v>0.000708005773202532-0.00022235054898896i</v>
      </c>
      <c r="I20" s="40">
        <f t="shared" si="1"/>
        <v>-17.434994649537007</v>
      </c>
      <c r="J20" s="33" t="str">
        <f>IMPRODUCT(IMDIV(IMPRODUCT(COMPLEX(-'B4 at 100Hz'!C$38,0),F20),IMSUM(IMPRODUCT(COMPLEX('B4 at 100Hz'!C$38,0),E20),COMPLEX(Calculations!C$3-(2*PI()*B20)^2*'B4 at 100Hz'!C$37,0),IMPRODUCT(COMPLEX(Calculations!C$4,0),C20))),H20)</f>
        <v>-0.000424380403328732+0.000141642625050855i</v>
      </c>
      <c r="K20" s="40">
        <f t="shared" si="2"/>
        <v>161.5428797169825</v>
      </c>
      <c r="L20" s="53" t="str">
        <f>IMSUM(IMPRODUCT(COMPLEX(-('B4 at 100Hz'!C$13/'B4 at 100Hz'!C$23),0),H20),IMDIV(IMPRODUCT(COMPLEX(-'B4 at 100Hz'!C$38,0),J20),IMSUM(COMPLEX('B4 at 100Hz'!C$38,0),IMPRODUCT(COMPLEX('B4 at 100Hz'!C$39,0),C20))),IMDIV(IMPRODUCT(COMPLEX('B4 at 100Hz'!C$39*'B4 at 100Hz'!C$13/'B4 at 100Hz'!C$23,0),C20,H20),IMSUM(COMPLEX('B4 at 100Hz'!C$38,0),IMPRODUCT(COMPLEX('B4 at 100Hz'!C$39,0),C20))))</f>
        <v>-2.48886326875101E-06-7.45696994420401E-06i</v>
      </c>
      <c r="M20" s="41">
        <f t="shared" si="3"/>
        <v>-108.45712028302135</v>
      </c>
      <c r="N20" s="52" t="str">
        <f>IMPRODUCT(COMPLEX(('B4 at 100Hz'!C$9*'B4 at 100Hz'!C$13)/(2*PI()),0),C20,C20,H20)</f>
        <v>-0.00453775876348797+0.00142509170183332i</v>
      </c>
      <c r="O20" s="41">
        <f t="shared" si="4"/>
        <v>162.56500535046305</v>
      </c>
      <c r="P20" s="39" t="str">
        <f>IMPRODUCT(COMPLEX(('B4 at 100Hz'!C$9*'B4 at 100Hz'!C$23)/(2*PI()),0),C20,C20,J20)</f>
        <v>0.00458019103247922-0.00152869990222477i</v>
      </c>
      <c r="Q20" s="36">
        <f t="shared" si="5"/>
        <v>-18.457120283017463</v>
      </c>
      <c r="R20" s="54" t="str">
        <f>IMPRODUCT(COMPLEX(('B4 at 100Hz'!C$9*'B4 at 100Hz'!C$23)/(2*PI()),0),C20,C20,L20)</f>
        <v>0.0000268614411390954+0.000080480499570697i</v>
      </c>
      <c r="S20" s="46">
        <f t="shared" si="6"/>
        <v>71.542879716978632</v>
      </c>
      <c r="T20" s="51">
        <f>IMABS(IMDIV(D20,IMSUB(COMPLEX(1,0),IMPRODUCT(COMPLEX('B4 at 100Hz'!C$17,0),IMPRODUCT(C20,H20)))))</f>
        <v>6.2832199704532625</v>
      </c>
      <c r="U20" s="34">
        <f>20*LOG10('B4 at 100Hz'!C$28*50000*IMABS(N20))</f>
        <v>47.524737127369576</v>
      </c>
      <c r="V20" s="35">
        <f>20*LOG10('B4 at 100Hz'!C$28*50000*IMABS(P20))</f>
        <v>47.65576793560097</v>
      </c>
      <c r="W20" s="35">
        <f>20*LOG10('B4 at 100Hz'!C$28*50000*IMABS(R20))</f>
        <v>12.551909364102992</v>
      </c>
      <c r="X20" s="41">
        <f>1000*'B4 at 100Hz'!C$28*IMABS(H20)</f>
        <v>0.74209968435770612</v>
      </c>
      <c r="Y20" s="41">
        <f>1000*'B4 at 100Hz'!C$28*IMABS(J20)</f>
        <v>0.44739396504731072</v>
      </c>
      <c r="Z20" s="41">
        <f>'B4 at 100Hz'!C$28*IMABS(IMPRODUCT(C20,J20))</f>
        <v>3.4576028008784745E-2</v>
      </c>
      <c r="AA20" s="41">
        <f>1000*'B4 at 100Hz'!C$28*IMABS(L20)</f>
        <v>7.8613511001163101E-3</v>
      </c>
      <c r="AB20" s="54" t="str">
        <f t="shared" si="7"/>
        <v>0.000069293710130345-0.000023127700820753i</v>
      </c>
      <c r="AC20" s="41">
        <f>20*LOG10('B4 at 100Hz'!C$28*50000*IMABS(AB20))</f>
        <v>11.251972393172947</v>
      </c>
      <c r="AD20" s="41">
        <f t="shared" si="8"/>
        <v>3.652570604684644</v>
      </c>
      <c r="AE20" s="36">
        <f t="shared" si="9"/>
        <v>-18.45712028302156</v>
      </c>
      <c r="AG20" s="78"/>
    </row>
    <row r="21" spans="2:34" x14ac:dyDescent="0.25">
      <c r="B21" s="37">
        <v>12.6</v>
      </c>
      <c r="C21" s="30" t="str">
        <f t="shared" si="0"/>
        <v>79.1681348704628i</v>
      </c>
      <c r="D21" s="31" t="str">
        <f>COMPLEX('B4 at 100Hz'!C$18,2*PI()*B21*'B4 at 100Hz'!C$19)</f>
        <v>6</v>
      </c>
      <c r="E21" s="32" t="str">
        <f>IMSUB(COMPLEX(1,0),IMDIV(COMPLEX('B4 at 100Hz'!C$38,0),IMSUM(COMPLEX('B4 at 100Hz'!C$38,0),IMPRODUCT(C21,COMPLEX('B4 at 100Hz'!C$39,0)))))</f>
        <v>0.437546261819966+0.496084197074791i</v>
      </c>
      <c r="F21" s="32" t="str">
        <f>IMDIV(IMPRODUCT(C21,COMPLEX(('B4 at 100Hz'!C$39*'B4 at 100Hz'!C$13/'B4 at 100Hz'!C$23),0)),IMSUM(COMPLEX('B4 at 100Hz'!C$38,0),IMPRODUCT(C21,COMPLEX('B4 at 100Hz'!C$39,0))))</f>
        <v>0.259836592385133+0.294599311094255i</v>
      </c>
      <c r="G21" s="43" t="str">
        <f>IMPRODUCT(F21,IMSUB(COMPLEX(1,0),IMDIV(IMPRODUCT(COMPLEX('B4 at 100Hz'!C$38,0),E21),IMSUM(COMPLEX(0-(2*PI()*B21)^2*'B4 at 100Hz'!C$37,0),IMPRODUCT(C21,COMPLEX(0,0)),IMPRODUCT(COMPLEX('B4 at 100Hz'!C$38,0),E21)))))</f>
        <v>-0.00957684233612918+0.000175164066775235i</v>
      </c>
      <c r="H21" s="45" t="str">
        <f>IMDIV(COMPLEX('B4 at 100Hz'!C$17,0),IMPRODUCT(D21,IMSUM(COMPLEX('B4 at 100Hz'!C$15-(2*PI()*B21)^2*'B4 at 100Hz'!C$14,0),IMPRODUCT(C21,IMSUM(COMPLEX('B4 at 100Hz'!C$16,0),IMDIV(COMPLEX('B4 at 100Hz'!C$17^2,0),D21))),IMPRODUCT(COMPLEX('B4 at 100Hz'!C$13*'B4 at 100Hz'!C$38/'B4 at 100Hz'!C$23,0),G21))))</f>
        <v>0.00070580027759818-0.000227442393484987i</v>
      </c>
      <c r="I21" s="40">
        <f t="shared" si="1"/>
        <v>-17.861407504099194</v>
      </c>
      <c r="J21" s="33" t="str">
        <f>IMPRODUCT(IMDIV(IMPRODUCT(COMPLEX(-'B4 at 100Hz'!C$38,0),F21),IMSUM(IMPRODUCT(COMPLEX('B4 at 100Hz'!C$38,0),E21),COMPLEX(Calculations!C$3-(2*PI()*B21)^2*'B4 at 100Hz'!C$37,0),IMPRODUCT(COMPLEX(Calculations!C$4,0),C21))),H21)</f>
        <v>-0.000423248818641623+0.00014498682224189i</v>
      </c>
      <c r="K21" s="40">
        <f t="shared" si="2"/>
        <v>161.09074786590941</v>
      </c>
      <c r="L21" s="53" t="str">
        <f>IMSUM(IMPRODUCT(COMPLEX(-('B4 at 100Hz'!C$13/'B4 at 100Hz'!C$23),0),H21),IMDIV(IMPRODUCT(COMPLEX(-'B4 at 100Hz'!C$38,0),J21),IMSUM(COMPLEX('B4 at 100Hz'!C$38,0),IMPRODUCT(COMPLEX('B4 at 100Hz'!C$39,0),C21))),IMDIV(IMPRODUCT(COMPLEX('B4 at 100Hz'!C$39*'B4 at 100Hz'!C$13/'B4 at 100Hz'!C$23,0),C21,H21),IMSUM(COMPLEX('B4 at 100Hz'!C$38,0),IMPRODUCT(COMPLEX('B4 at 100Hz'!C$39,0),C21))))</f>
        <v>-2.60976280035401E-06-7.61847873555002E-06i</v>
      </c>
      <c r="M21" s="41">
        <f t="shared" si="3"/>
        <v>-108.90925213408866</v>
      </c>
      <c r="N21" s="52" t="str">
        <f>IMPRODUCT(COMPLEX(('B4 at 100Hz'!C$9*'B4 at 100Hz'!C$13)/(2*PI()),0),C21,C21,H21)</f>
        <v>-0.00474697885676458+0.00152970219376965i</v>
      </c>
      <c r="O21" s="41">
        <f t="shared" si="4"/>
        <v>162.13859249590081</v>
      </c>
      <c r="P21" s="39" t="str">
        <f>IMPRODUCT(COMPLEX(('B4 at 100Hz'!C$9*'B4 at 100Hz'!C$23)/(2*PI()),0),C21,C21,J21)</f>
        <v>0.00479352385350561-0.00164205488651098i</v>
      </c>
      <c r="Q21" s="36">
        <f t="shared" si="5"/>
        <v>-18.909252134090575</v>
      </c>
      <c r="R21" s="54" t="str">
        <f>IMPRODUCT(COMPLEX(('B4 at 100Hz'!C$9*'B4 at 100Hz'!C$23)/(2*PI()),0),C21,C21,L21)</f>
        <v>0.0000295569879571976+0.0000862834293631101i</v>
      </c>
      <c r="S21" s="46">
        <f t="shared" si="6"/>
        <v>71.090747865911311</v>
      </c>
      <c r="T21" s="51">
        <f>IMABS(IMDIV(D21,IMSUB(COMPLEX(1,0),IMPRODUCT(COMPLEX('B4 at 100Hz'!C$17,0),IMPRODUCT(C21,H21)))))</f>
        <v>6.2978087816145534</v>
      </c>
      <c r="U21" s="34">
        <f>20*LOG10('B4 at 100Hz'!C$28*50000*IMABS(N21))</f>
        <v>47.936820955057584</v>
      </c>
      <c r="V21" s="35">
        <f>20*LOG10('B4 at 100Hz'!C$28*50000*IMABS(P21))</f>
        <v>48.074371855265298</v>
      </c>
      <c r="W21" s="35">
        <f>20*LOG10('B4 at 100Hz'!C$28*50000*IMABS(R21))</f>
        <v>13.179821957332233</v>
      </c>
      <c r="X21" s="41">
        <f>1000*'B4 at 100Hz'!C$28*IMABS(H21)</f>
        <v>0.74154168744032711</v>
      </c>
      <c r="Y21" s="41">
        <f>1000*'B4 at 100Hz'!C$28*IMABS(J21)</f>
        <v>0.44739327342432283</v>
      </c>
      <c r="Z21" s="41">
        <f>'B4 at 100Hz'!C$28*IMABS(IMPRODUCT(C21,J21))</f>
        <v>3.5419291010594676E-2</v>
      </c>
      <c r="AA21" s="41">
        <f>1000*'B4 at 100Hz'!C$28*IMABS(L21)</f>
        <v>8.0530789216385693E-3</v>
      </c>
      <c r="AB21" s="54" t="str">
        <f t="shared" si="7"/>
        <v>0.0000761019846982275-0.0000260692633782199i</v>
      </c>
      <c r="AC21" s="41">
        <f>20*LOG10('B4 at 100Hz'!C$28*50000*IMABS(AB21))</f>
        <v>12.089193659963996</v>
      </c>
      <c r="AD21" s="41">
        <f t="shared" si="8"/>
        <v>4.0221631518662484</v>
      </c>
      <c r="AE21" s="36">
        <f t="shared" si="9"/>
        <v>-18.909252134077786</v>
      </c>
      <c r="AG21" s="78"/>
    </row>
    <row r="22" spans="2:34" x14ac:dyDescent="0.25">
      <c r="B22" s="37">
        <v>12.9</v>
      </c>
      <c r="C22" s="30" t="str">
        <f t="shared" si="0"/>
        <v>81.0530904626167i</v>
      </c>
      <c r="D22" s="31" t="str">
        <f>COMPLEX('B4 at 100Hz'!C$18,2*PI()*B22*'B4 at 100Hz'!C$19)</f>
        <v>6</v>
      </c>
      <c r="E22" s="32" t="str">
        <f>IMSUB(COMPLEX(1,0),IMDIV(COMPLEX('B4 at 100Hz'!C$38,0),IMSUM(COMPLEX('B4 at 100Hz'!C$38,0),IMPRODUCT(C22,COMPLEX('B4 at 100Hz'!C$39,0)))))</f>
        <v>0.449159941368584+0.497408572944169i</v>
      </c>
      <c r="F22" s="32" t="str">
        <f>IMDIV(IMPRODUCT(C22,COMPLEX(('B4 at 100Hz'!C$39*'B4 at 100Hz'!C$13/'B4 at 100Hz'!C$23),0)),IMSUM(COMPLEX('B4 at 100Hz'!C$38,0),IMPRODUCT(C22,COMPLEX('B4 at 100Hz'!C$39,0))))</f>
        <v>0.26673336921146+0.29538579093185i</v>
      </c>
      <c r="G22" s="43" t="str">
        <f>IMPRODUCT(F22,IMSUB(COMPLEX(1,0),IMDIV(IMPRODUCT(COMPLEX('B4 at 100Hz'!C$38,0),E22),IMSUM(COMPLEX(0-(2*PI()*B22)^2*'B4 at 100Hz'!C$37,0),IMPRODUCT(C22,COMPLEX(0,0)),IMPRODUCT(COMPLEX('B4 at 100Hz'!C$38,0),E22)))))</f>
        <v>-0.0100459533904558+0.000188265495738024i</v>
      </c>
      <c r="H22" s="45" t="str">
        <f>IMDIV(COMPLEX('B4 at 100Hz'!C$17,0),IMPRODUCT(D22,IMSUM(COMPLEX('B4 at 100Hz'!C$15-(2*PI()*B22)^2*'B4 at 100Hz'!C$14,0),IMPRODUCT(C22,IMSUM(COMPLEX('B4 at 100Hz'!C$16,0),IMDIV(COMPLEX('B4 at 100Hz'!C$17^2,0),D22))),IMPRODUCT(COMPLEX('B4 at 100Hz'!C$13*'B4 at 100Hz'!C$38/'B4 at 100Hz'!C$23,0),G22))))</f>
        <v>0.000703545138749163-0.000232510568407972i</v>
      </c>
      <c r="I22" s="40">
        <f t="shared" si="1"/>
        <v>-18.287905656509913</v>
      </c>
      <c r="J22" s="33" t="str">
        <f>IMPRODUCT(IMDIV(IMPRODUCT(COMPLEX(-'B4 at 100Hz'!C$38,0),F22),IMSUM(IMPRODUCT(COMPLEX('B4 at 100Hz'!C$38,0),E22),COMPLEX(Calculations!C$3-(2*PI()*B22)^2*'B4 at 100Hz'!C$37,0),IMPRODUCT(COMPLEX(Calculations!C$4,0),C22))),H22)</f>
        <v>-0.000422090496636605+0.000148323033912381i</v>
      </c>
      <c r="K22" s="40">
        <f t="shared" si="2"/>
        <v>160.63847241929449</v>
      </c>
      <c r="L22" s="53" t="str">
        <f>IMSUM(IMPRODUCT(COMPLEX(-('B4 at 100Hz'!C$13/'B4 at 100Hz'!C$23),0),H22),IMDIV(IMPRODUCT(COMPLEX(-'B4 at 100Hz'!C$38,0),J22),IMSUM(COMPLEX('B4 at 100Hz'!C$38,0),IMPRODUCT(COMPLEX('B4 at 100Hz'!C$39,0),C22))),IMDIV(IMPRODUCT(COMPLEX('B4 at 100Hz'!C$39*'B4 at 100Hz'!C$13/'B4 at 100Hz'!C$23,0),C22,H22),IMSUM(COMPLEX('B4 at 100Hz'!C$38,0),IMPRODUCT(COMPLEX('B4 at 100Hz'!C$39,0),C22))))</f>
        <v>-2.73338162495802E-06-7.77852486658903E-06i</v>
      </c>
      <c r="M22" s="41">
        <f t="shared" si="3"/>
        <v>-109.36152758071356</v>
      </c>
      <c r="N22" s="52" t="str">
        <f>IMPRODUCT(COMPLEX(('B4 at 100Hz'!C$9*'B4 at 100Hz'!C$13)/(2*PI()),0),C22,C22,H22)</f>
        <v>-0.00495981833181548+0.00163914170678657i</v>
      </c>
      <c r="O22" s="41">
        <f t="shared" si="4"/>
        <v>161.71209434349009</v>
      </c>
      <c r="P22" s="39" t="str">
        <f>IMPRODUCT(COMPLEX(('B4 at 100Hz'!C$9*'B4 at 100Hz'!C$23)/(2*PI()),0),C22,C22,J22)</f>
        <v>0.00501075354897754-0.00176078394205459i</v>
      </c>
      <c r="Q22" s="36">
        <f t="shared" si="5"/>
        <v>-19.361527580705577</v>
      </c>
      <c r="R22" s="54" t="str">
        <f>IMPRODUCT(COMPLEX(('B4 at 100Hz'!C$9*'B4 at 100Hz'!C$23)/(2*PI()),0),C22,C22,L22)</f>
        <v>0.0000324487326464498+0.0000923410296883024i</v>
      </c>
      <c r="S22" s="46">
        <f t="shared" si="6"/>
        <v>70.638472419286416</v>
      </c>
      <c r="T22" s="51">
        <f>IMABS(IMDIV(D22,IMSUB(COMPLEX(1,0),IMPRODUCT(COMPLEX('B4 at 100Hz'!C$17,0),IMPRODUCT(C22,H22)))))</f>
        <v>6.3128106872218881</v>
      </c>
      <c r="U22" s="34">
        <f>20*LOG10('B4 at 100Hz'!C$28*50000*IMABS(N22))</f>
        <v>48.338891692986579</v>
      </c>
      <c r="V22" s="35">
        <f>20*LOG10('B4 at 100Hz'!C$28*50000*IMABS(P22))</f>
        <v>48.4831247635951</v>
      </c>
      <c r="W22" s="35">
        <f>20*LOG10('B4 at 100Hz'!C$28*50000*IMABS(R22))</f>
        <v>13.792958169295556</v>
      </c>
      <c r="X22" s="41">
        <f>1000*'B4 at 100Hz'!C$28*IMABS(H22)</f>
        <v>0.74097026032019486</v>
      </c>
      <c r="Y22" s="41">
        <f>1000*'B4 at 100Hz'!C$28*IMABS(J22)</f>
        <v>0.44739256781925785</v>
      </c>
      <c r="Z22" s="41">
        <f>'B4 at 100Hz'!C$28*IMABS(IMPRODUCT(C22,J22))</f>
        <v>3.6262550271756726E-2</v>
      </c>
      <c r="AA22" s="41">
        <f>1000*'B4 at 100Hz'!C$28*IMABS(L22)</f>
        <v>8.2448058926697602E-3</v>
      </c>
      <c r="AB22" s="54" t="str">
        <f t="shared" si="7"/>
        <v>0.0000833839498085101-0.0000293012055797177i</v>
      </c>
      <c r="AC22" s="41">
        <f>20*LOG10('B4 at 100Hz'!C$28*50000*IMABS(AB22))</f>
        <v>12.906713175562309</v>
      </c>
      <c r="AD22" s="41">
        <f t="shared" si="8"/>
        <v>4.419118615202871</v>
      </c>
      <c r="AE22" s="36">
        <f t="shared" si="9"/>
        <v>-19.361527580703196</v>
      </c>
      <c r="AG22" s="78"/>
    </row>
    <row r="23" spans="2:34" x14ac:dyDescent="0.25">
      <c r="B23" s="37">
        <v>13.2</v>
      </c>
      <c r="C23" s="30" t="str">
        <f t="shared" si="0"/>
        <v>82.9380460547705i</v>
      </c>
      <c r="D23" s="31" t="str">
        <f>COMPLEX('B4 at 100Hz'!C$18,2*PI()*B23*'B4 at 100Hz'!C$19)</f>
        <v>6</v>
      </c>
      <c r="E23" s="32" t="str">
        <f>IMSUB(COMPLEX(1,0),IMDIV(COMPLEX('B4 at 100Hz'!C$38,0),IMSUM(COMPLEX('B4 at 100Hz'!C$38,0),IMPRODUCT(C23,COMPLEX('B4 at 100Hz'!C$39,0)))))</f>
        <v>0.460560499218891+0.498442098721744i</v>
      </c>
      <c r="F23" s="32" t="str">
        <f>IMDIV(IMPRODUCT(C23,COMPLEX(('B4 at 100Hz'!C$39*'B4 at 100Hz'!C$13/'B4 at 100Hz'!C$23),0)),IMSUM(COMPLEX('B4 at 100Hz'!C$38,0),IMPRODUCT(C23,COMPLEX('B4 at 100Hz'!C$39,0))))</f>
        <v>0.273503583841546+0.295999549612063i</v>
      </c>
      <c r="G23" s="43" t="str">
        <f>IMPRODUCT(F23,IMSUB(COMPLEX(1,0),IMDIV(IMPRODUCT(COMPLEX('B4 at 100Hz'!C$38,0),E23),IMSUM(COMPLEX(0-(2*PI()*B23)^2*'B4 at 100Hz'!C$37,0),IMPRODUCT(C23,COMPLEX(0,0)),IMPRODUCT(COMPLEX('B4 at 100Hz'!C$38,0),E23)))))</f>
        <v>-0.0105268422994389+0.000202026274888691i</v>
      </c>
      <c r="H23" s="45" t="str">
        <f>IMDIV(COMPLEX('B4 at 100Hz'!C$17,0),IMPRODUCT(D23,IMSUM(COMPLEX('B4 at 100Hz'!C$15-(2*PI()*B23)^2*'B4 at 100Hz'!C$14,0),IMPRODUCT(C23,IMSUM(COMPLEX('B4 at 100Hz'!C$16,0),IMDIV(COMPLEX('B4 at 100Hz'!C$17^2,0),D23))),IMPRODUCT(COMPLEX('B4 at 100Hz'!C$13*'B4 at 100Hz'!C$38/'B4 at 100Hz'!C$23,0),G23))))</f>
        <v>0.000701240604392252-0.000237554543787917i</v>
      </c>
      <c r="I23" s="40">
        <f t="shared" si="1"/>
        <v>-18.714491235590863</v>
      </c>
      <c r="J23" s="33" t="str">
        <f>IMPRODUCT(IMDIV(IMPRODUCT(COMPLEX(-'B4 at 100Hz'!C$38,0),F23),IMSUM(IMPRODUCT(COMPLEX('B4 at 100Hz'!C$38,0),E23),COMPLEX(Calculations!C$3-(2*PI()*B23)^2*'B4 at 100Hz'!C$37,0),IMPRODUCT(COMPLEX(Calculations!C$4,0),C23))),H23)</f>
        <v>-0.000420905475025019+0.00015165107019494i</v>
      </c>
      <c r="K23" s="40">
        <f t="shared" si="2"/>
        <v>160.18604970790406</v>
      </c>
      <c r="L23" s="53" t="str">
        <f>IMSUM(IMPRODUCT(COMPLEX(-('B4 at 100Hz'!C$13/'B4 at 100Hz'!C$23),0),H23),IMDIV(IMPRODUCT(COMPLEX(-'B4 at 100Hz'!C$38,0),J23),IMSUM(COMPLEX('B4 at 100Hz'!C$38,0),IMPRODUCT(COMPLEX('B4 at 100Hz'!C$39,0),C23))),IMDIV(IMPRODUCT(COMPLEX('B4 at 100Hz'!C$39*'B4 at 100Hz'!C$13/'B4 at 100Hz'!C$23,0),C23,H23),IMSUM(COMPLEX('B4 at 100Hz'!C$38,0),IMPRODUCT(COMPLEX('B4 at 100Hz'!C$39,0),C23))))</f>
        <v>-2.85970589510498E-06-7.93707467190003E-06i</v>
      </c>
      <c r="M23" s="41">
        <f t="shared" si="3"/>
        <v>-109.81395029209924</v>
      </c>
      <c r="N23" s="52" t="str">
        <f>IMPRODUCT(COMPLEX(('B4 at 100Hz'!C$9*'B4 at 100Hz'!C$13)/(2*PI()),0),C23,C23,H23)</f>
        <v>-0.00517617916223966+0.00175349925795591i</v>
      </c>
      <c r="O23" s="41">
        <f t="shared" si="4"/>
        <v>161.28550876440912</v>
      </c>
      <c r="P23" s="39" t="str">
        <f>IMPRODUCT(COMPLEX(('B4 at 100Hz'!C$9*'B4 at 100Hz'!C$23)/(2*PI()),0),C23,C23,J23)</f>
        <v>0.0052317921922185-0.00188500015339621i</v>
      </c>
      <c r="Q23" s="36">
        <f t="shared" si="5"/>
        <v>-19.813950292095925</v>
      </c>
      <c r="R23" s="54" t="str">
        <f>IMPRODUCT(COMPLEX(('B4 at 100Hz'!C$9*'B4 at 100Hz'!C$23)/(2*PI()),0),C23,C23,L23)</f>
        <v>0.0000355457171783335+0.0000986566527675448i</v>
      </c>
      <c r="S23" s="46">
        <f t="shared" si="6"/>
        <v>70.186049707900779</v>
      </c>
      <c r="T23" s="51">
        <f>IMABS(IMDIV(D23,IMSUB(COMPLEX(1,0),IMPRODUCT(COMPLEX('B4 at 100Hz'!C$17,0),IMPRODUCT(C23,H23)))))</f>
        <v>6.3282304732340036</v>
      </c>
      <c r="U23" s="34">
        <f>20*LOG10('B4 at 100Hz'!C$28*50000*IMABS(N23))</f>
        <v>48.731401950385724</v>
      </c>
      <c r="V23" s="35">
        <f>20*LOG10('B4 at 100Hz'!C$28*50000*IMABS(P23))</f>
        <v>48.882479632325342</v>
      </c>
      <c r="W23" s="35">
        <f>20*LOG10('B4 at 100Hz'!C$28*50000*IMABS(R23))</f>
        <v>14.391997456157027</v>
      </c>
      <c r="X23" s="41">
        <f>1000*'B4 at 100Hz'!C$28*IMABS(H23)</f>
        <v>0.74038540404487729</v>
      </c>
      <c r="Y23" s="41">
        <f>1000*'B4 at 100Hz'!C$28*IMABS(J23)</f>
        <v>0.44739184838048568</v>
      </c>
      <c r="Z23" s="41">
        <f>'B4 at 100Hz'!C$28*IMABS(IMPRODUCT(C23,J23))</f>
        <v>3.7105805725509658E-2</v>
      </c>
      <c r="AA23" s="41">
        <f>1000*'B4 at 100Hz'!C$28*IMABS(L23)</f>
        <v>8.4365319980318435E-3</v>
      </c>
      <c r="AB23" s="54" t="str">
        <f t="shared" si="7"/>
        <v>0.0000911587471571736-0.0000328442426727551i</v>
      </c>
      <c r="AC23" s="41">
        <f>20*LOG10('B4 at 100Hz'!C$28*50000*IMABS(AB23))</f>
        <v>13.705436880555213</v>
      </c>
      <c r="AD23" s="41">
        <f t="shared" si="8"/>
        <v>4.8447552724601923</v>
      </c>
      <c r="AE23" s="36">
        <f t="shared" si="9"/>
        <v>-19.813950292092866</v>
      </c>
      <c r="AG23" s="78"/>
    </row>
    <row r="24" spans="2:34" x14ac:dyDescent="0.25">
      <c r="B24" s="37">
        <v>13.5</v>
      </c>
      <c r="C24" s="30" t="str">
        <f t="shared" si="0"/>
        <v>84.8230016469244i</v>
      </c>
      <c r="D24" s="31" t="str">
        <f>COMPLEX('B4 at 100Hz'!C$18,2*PI()*B24*'B4 at 100Hz'!C$19)</f>
        <v>6</v>
      </c>
      <c r="E24" s="32" t="str">
        <f>IMSUB(COMPLEX(1,0),IMDIV(COMPLEX('B4 at 100Hz'!C$38,0),IMSUM(COMPLEX('B4 at 100Hz'!C$38,0),IMPRODUCT(C24,COMPLEX('B4 at 100Hz'!C$39,0)))))</f>
        <v>0.471744958465948+0.49920101424968i</v>
      </c>
      <c r="F24" s="32" t="str">
        <f>IMDIV(IMPRODUCT(C24,COMPLEX(('B4 at 100Hz'!C$39*'B4 at 100Hz'!C$13/'B4 at 100Hz'!C$23),0)),IMSUM(COMPLEX('B4 at 100Hz'!C$38,0),IMPRODUCT(C24,COMPLEX('B4 at 100Hz'!C$39,0))))</f>
        <v>0.280145468442131+0.296450231155694i</v>
      </c>
      <c r="G24" s="43" t="str">
        <f>IMPRODUCT(F24,IMSUB(COMPLEX(1,0),IMDIV(IMPRODUCT(COMPLEX('B4 at 100Hz'!C$38,0),E24),IMSUM(COMPLEX(0-(2*PI()*B24)^2*'B4 at 100Hz'!C$37,0),IMPRODUCT(C24,COMPLEX(0,0)),IMPRODUCT(COMPLEX('B4 at 100Hz'!C$38,0),E24)))))</f>
        <v>-0.0110195624599686+0.000216465211638398i</v>
      </c>
      <c r="H24" s="45" t="str">
        <f>IMDIV(COMPLEX('B4 at 100Hz'!C$17,0),IMPRODUCT(D24,IMSUM(COMPLEX('B4 at 100Hz'!C$15-(2*PI()*B24)^2*'B4 at 100Hz'!C$14,0),IMPRODUCT(C24,IMSUM(COMPLEX('B4 at 100Hz'!C$16,0),IMDIV(COMPLEX('B4 at 100Hz'!C$17^2,0),D24))),IMPRODUCT(COMPLEX('B4 at 100Hz'!C$13*'B4 at 100Hz'!C$38/'B4 at 100Hz'!C$23,0),G24))))</f>
        <v>0.000698886927812502-0.000242573792013812i</v>
      </c>
      <c r="I24" s="40">
        <f t="shared" si="1"/>
        <v>-19.141166377762669</v>
      </c>
      <c r="J24" s="33" t="str">
        <f>IMPRODUCT(IMDIV(IMPRODUCT(COMPLEX(-'B4 at 100Hz'!C$38,0),F24),IMSUM(IMPRODUCT(COMPLEX('B4 at 100Hz'!C$38,0),E24),COMPLEX(Calculations!C$3-(2*PI()*B24)^2*'B4 at 100Hz'!C$37,0),IMPRODUCT(COMPLEX(Calculations!C$4,0),C24))),H24)</f>
        <v>-0.000419693792387349+0.000154970741233917i</v>
      </c>
      <c r="K24" s="40">
        <f t="shared" si="2"/>
        <v>159.73347604363312</v>
      </c>
      <c r="L24" s="53" t="str">
        <f>IMSUM(IMPRODUCT(COMPLEX(-('B4 at 100Hz'!C$13/'B4 at 100Hz'!C$23),0),H24),IMDIV(IMPRODUCT(COMPLEX(-'B4 at 100Hz'!C$38,0),J24),IMSUM(COMPLEX('B4 at 100Hz'!C$38,0),IMPRODUCT(COMPLEX('B4 at 100Hz'!C$39,0),C24))),IMDIV(IMPRODUCT(COMPLEX('B4 at 100Hz'!C$39*'B4 at 100Hz'!C$13/'B4 at 100Hz'!C$23,0),C24,H24),IMSUM(COMPLEX('B4 at 100Hz'!C$38,0),IMPRODUCT(COMPLEX('B4 at 100Hz'!C$39,0),C24))))</f>
        <v>-2.98872143808499E-06-8.09409456746998E-06i</v>
      </c>
      <c r="M24" s="41">
        <f t="shared" si="3"/>
        <v>-110.26652395638199</v>
      </c>
      <c r="N24" s="52" t="str">
        <f>IMPRODUCT(COMPLEX(('B4 at 100Hz'!C$9*'B4 at 100Hz'!C$13)/(2*PI()),0),C24,C24,H24)</f>
        <v>-0.00539596142941516+0.00187286208026581i</v>
      </c>
      <c r="O24" s="41">
        <f t="shared" si="4"/>
        <v>160.85883362223734</v>
      </c>
      <c r="P24" s="39" t="str">
        <f>IMPRODUCT(COMPLEX(('B4 at 100Hz'!C$9*'B4 at 100Hz'!C$23)/(2*PI()),0),C24,C24,J24)</f>
        <v>0.00545654989408301-0.00201481555601723i</v>
      </c>
      <c r="Q24" s="36">
        <f t="shared" si="5"/>
        <v>-20.266523956366921</v>
      </c>
      <c r="R24" s="54" t="str">
        <f>IMPRODUCT(COMPLEX(('B4 at 100Hz'!C$9*'B4 at 100Hz'!C$23)/(2*PI()),0),C24,C24,L24)</f>
        <v>0.0000388571571517908+0.000105233462243025i</v>
      </c>
      <c r="S24" s="46">
        <f t="shared" si="6"/>
        <v>69.733476043617955</v>
      </c>
      <c r="T24" s="51">
        <f>IMABS(IMDIV(D24,IMSUB(COMPLEX(1,0),IMPRODUCT(COMPLEX('B4 at 100Hz'!C$17,0),IMPRODUCT(C24,H24)))))</f>
        <v>6.3440730873047295</v>
      </c>
      <c r="U24" s="34">
        <f>20*LOG10('B4 at 100Hz'!C$28*50000*IMABS(N24))</f>
        <v>49.114773784413828</v>
      </c>
      <c r="V24" s="35">
        <f>20*LOG10('B4 at 100Hz'!C$28*50000*IMABS(P24))</f>
        <v>49.272858890569786</v>
      </c>
      <c r="W24" s="35">
        <f>20*LOG10('B4 at 100Hz'!C$28*50000*IMABS(R24))</f>
        <v>14.977573460185255</v>
      </c>
      <c r="X24" s="41">
        <f>1000*'B4 at 100Hz'!C$28*IMABS(H24)</f>
        <v>0.73978711967643596</v>
      </c>
      <c r="Y24" s="41">
        <f>1000*'B4 at 100Hz'!C$28*IMABS(J24)</f>
        <v>0.4473911152527113</v>
      </c>
      <c r="Z24" s="41">
        <f>'B4 at 100Hz'!C$28*IMABS(IMPRODUCT(C24,J24))</f>
        <v>3.7949057305900112E-2</v>
      </c>
      <c r="AA24" s="41">
        <f>1000*'B4 at 100Hz'!C$28*IMABS(L24)</f>
        <v>8.628257222731358E-3</v>
      </c>
      <c r="AB24" s="54" t="str">
        <f t="shared" si="7"/>
        <v>0.0000994456218196404-0.0000367200135083952i</v>
      </c>
      <c r="AC24" s="41">
        <f>20*LOG10('B4 at 100Hz'!C$28*50000*IMABS(AB24))</f>
        <v>14.486209630367775</v>
      </c>
      <c r="AD24" s="41">
        <f t="shared" si="8"/>
        <v>5.3004224103253472</v>
      </c>
      <c r="AE24" s="36">
        <f t="shared" si="9"/>
        <v>-20.266523956361585</v>
      </c>
      <c r="AG24" s="78"/>
    </row>
    <row r="25" spans="2:34" x14ac:dyDescent="0.25">
      <c r="B25" s="37">
        <v>13.8</v>
      </c>
      <c r="C25" s="30" t="str">
        <f t="shared" si="0"/>
        <v>86.7079572390783i</v>
      </c>
      <c r="D25" s="31" t="str">
        <f>COMPLEX('B4 at 100Hz'!C$18,2*PI()*B25*'B4 at 100Hz'!C$19)</f>
        <v>6</v>
      </c>
      <c r="E25" s="32" t="str">
        <f>IMSUB(COMPLEX(1,0),IMDIV(COMPLEX('B4 at 100Hz'!C$38,0),IMSUM(COMPLEX('B4 at 100Hz'!C$38,0),IMPRODUCT(C25,COMPLEX('B4 at 100Hz'!C$39,0)))))</f>
        <v>0.48271117281792+0.499701007057889i</v>
      </c>
      <c r="F25" s="32" t="str">
        <f>IMDIV(IMPRODUCT(C25,COMPLEX(('B4 at 100Hz'!C$39*'B4 at 100Hz'!C$13/'B4 at 100Hz'!C$23),0)),IMSUM(COMPLEX('B4 at 100Hz'!C$38,0),IMPRODUCT(C25,COMPLEX('B4 at 100Hz'!C$39,0))))</f>
        <v>0.286657748439061+0.296747151593231i</v>
      </c>
      <c r="G25" s="43" t="str">
        <f>IMPRODUCT(F25,IMSUB(COMPLEX(1,0),IMDIV(IMPRODUCT(COMPLEX('B4 at 100Hz'!C$38,0),E25),IMSUM(COMPLEX(0-(2*PI()*B25)^2*'B4 at 100Hz'!C$37,0),IMPRODUCT(C25,COMPLEX(0,0)),IMPRODUCT(COMPLEX('B4 at 100Hz'!C$38,0),E25)))))</f>
        <v>-0.0115241687059172+0.000231601370998687i</v>
      </c>
      <c r="H25" s="45" t="str">
        <f>IMDIV(COMPLEX('B4 at 100Hz'!C$17,0),IMPRODUCT(D25,IMSUM(COMPLEX('B4 at 100Hz'!C$15-(2*PI()*B25)^2*'B4 at 100Hz'!C$14,0),IMPRODUCT(C25,IMSUM(COMPLEX('B4 at 100Hz'!C$16,0),IMDIV(COMPLEX('B4 at 100Hz'!C$17^2,0),D25))),IMPRODUCT(COMPLEX('B4 at 100Hz'!C$13*'B4 at 100Hz'!C$38/'B4 at 100Hz'!C$23,0),G25))))</f>
        <v>0.000696484367823071-0.000247567787886714i</v>
      </c>
      <c r="I25" s="40">
        <f t="shared" si="1"/>
        <v>-19.567933227295949</v>
      </c>
      <c r="J25" s="33" t="str">
        <f>IMPRODUCT(IMDIV(IMPRODUCT(COMPLEX(-'B4 at 100Hz'!C$38,0),F25),IMSUM(IMPRODUCT(COMPLEX('B4 at 100Hz'!C$38,0),E25),COMPLEX(Calculations!C$3-(2*PI()*B25)^2*'B4 at 100Hz'!C$37,0),IMPRODUCT(COMPLEX(Calculations!C$4,0),C25))),H25)</f>
        <v>-0.000418455488171543+0.000158281857184608i</v>
      </c>
      <c r="K25" s="40">
        <f t="shared" si="2"/>
        <v>159.28074771892963</v>
      </c>
      <c r="L25" s="53" t="str">
        <f>IMSUM(IMPRODUCT(COMPLEX(-('B4 at 100Hz'!C$13/'B4 at 100Hz'!C$23),0),H25),IMDIV(IMPRODUCT(COMPLEX(-'B4 at 100Hz'!C$38,0),J25),IMSUM(COMPLEX('B4 at 100Hz'!C$38,0),IMPRODUCT(COMPLEX('B4 at 100Hz'!C$39,0),C25))),IMDIV(IMPRODUCT(COMPLEX('B4 at 100Hz'!C$39*'B4 at 100Hz'!C$13/'B4 at 100Hz'!C$23,0),C25,H25),IMSUM(COMPLEX('B4 at 100Hz'!C$38,0),IMPRODUCT(COMPLEX('B4 at 100Hz'!C$39,0),C25))))</f>
        <v>-3.12041375592596E-06-8.24955105252199E-06i</v>
      </c>
      <c r="M25" s="41">
        <f t="shared" si="3"/>
        <v>-110.71925228108168</v>
      </c>
      <c r="N25" s="52" t="str">
        <f>IMPRODUCT(COMPLEX(('B4 at 100Hz'!C$9*'B4 at 100Hz'!C$13)/(2*PI()),0),C25,C25,H25)</f>
        <v>-0.00561906335085238+0.00199731558672859i</v>
      </c>
      <c r="O25" s="41">
        <f t="shared" si="4"/>
        <v>160.43206677270408</v>
      </c>
      <c r="P25" s="39" t="str">
        <f>IMPRODUCT(COMPLEX(('B4 at 100Hz'!C$9*'B4 at 100Hz'!C$23)/(2*PI()),0),C25,C25,J25)</f>
        <v>0.00568493481031515-0.00215034111198282i</v>
      </c>
      <c r="Q25" s="36">
        <f t="shared" si="5"/>
        <v>-20.719252281070396</v>
      </c>
      <c r="R25" s="54" t="str">
        <f>IMPRODUCT(COMPLEX(('B4 at 100Hz'!C$9*'B4 at 100Hz'!C$23)/(2*PI()),0),C25,C25,L25)</f>
        <v>0.0000423924390648154+0.000112074429117605i</v>
      </c>
      <c r="S25" s="46">
        <f t="shared" si="6"/>
        <v>69.280747718918406</v>
      </c>
      <c r="T25" s="51">
        <f>IMABS(IMDIV(D25,IMSUB(COMPLEX(1,0),IMPRODUCT(COMPLEX('B4 at 100Hz'!C$17,0),IMPRODUCT(C25,H25)))))</f>
        <v>6.3603436427820768</v>
      </c>
      <c r="U25" s="34">
        <f>20*LOG10('B4 at 100Hz'!C$28*50000*IMABS(N25))</f>
        <v>49.489401385701093</v>
      </c>
      <c r="V25" s="35">
        <f>20*LOG10('B4 at 100Hz'!C$28*50000*IMABS(P25))</f>
        <v>49.654657110429838</v>
      </c>
      <c r="W25" s="35">
        <f>20*LOG10('B4 at 100Hz'!C$28*50000*IMABS(R25))</f>
        <v>15.550278038167242</v>
      </c>
      <c r="X25" s="41">
        <f>1000*'B4 at 100Hz'!C$28*IMABS(H25)</f>
        <v>0.73917540829022721</v>
      </c>
      <c r="Y25" s="41">
        <f>1000*'B4 at 100Hz'!C$28*IMABS(J25)</f>
        <v>0.4473903685761384</v>
      </c>
      <c r="Z25" s="41">
        <f>'B4 at 100Hz'!C$28*IMABS(IMPRODUCT(C25,J25))</f>
        <v>3.8792304947675313E-2</v>
      </c>
      <c r="AA25" s="41">
        <f>1000*'B4 at 100Hz'!C$28*IMABS(L25)</f>
        <v>8.8199815519273417E-3</v>
      </c>
      <c r="AB25" s="54" t="str">
        <f t="shared" si="7"/>
        <v>0.000108263898527586-0.0000409510961366251i</v>
      </c>
      <c r="AC25" s="41">
        <f>20*LOG10('B4 at 100Hz'!C$28*50000*IMABS(AB25))</f>
        <v>15.249820566476032</v>
      </c>
      <c r="AD25" s="41">
        <f t="shared" si="8"/>
        <v>5.7875003237975182</v>
      </c>
      <c r="AE25" s="36">
        <f t="shared" si="9"/>
        <v>-20.719252281091389</v>
      </c>
      <c r="AG25" s="78"/>
    </row>
    <row r="26" spans="2:34" x14ac:dyDescent="0.25">
      <c r="B26" s="37">
        <v>14.1</v>
      </c>
      <c r="C26" s="30" t="str">
        <f t="shared" si="0"/>
        <v>88.5929128312322i</v>
      </c>
      <c r="D26" s="31" t="str">
        <f>COMPLEX('B4 at 100Hz'!C$18,2*PI()*B26*'B4 at 100Hz'!C$19)</f>
        <v>6</v>
      </c>
      <c r="E26" s="32" t="str">
        <f>IMSUB(COMPLEX(1,0),IMDIV(COMPLEX('B4 at 100Hz'!C$38,0),IMSUM(COMPLEX('B4 at 100Hz'!C$38,0),IMPRODUCT(C26,COMPLEX('B4 at 100Hz'!C$39,0)))))</f>
        <v>0.493457753616839+0.499957197180181i</v>
      </c>
      <c r="F26" s="32" t="str">
        <f>IMDIV(IMPRODUCT(C26,COMPLEX(('B4 at 100Hz'!C$39*'B4 at 100Hz'!C$13/'B4 at 100Hz'!C$23),0)),IMSUM(COMPLEX('B4 at 100Hz'!C$38,0),IMPRODUCT(C26,COMPLEX('B4 at 100Hz'!C$39,0))))</f>
        <v>0.293039599178609+0.296899289947932i</v>
      </c>
      <c r="G26" s="43" t="str">
        <f>IMPRODUCT(F26,IMSUB(COMPLEX(1,0),IMDIV(IMPRODUCT(COMPLEX('B4 at 100Hz'!C$38,0),E26),IMSUM(COMPLEX(0-(2*PI()*B26)^2*'B4 at 100Hz'!C$37,0),IMPRODUCT(C26,COMPLEX(0,0)),IMPRODUCT(COMPLEX('B4 at 100Hz'!C$38,0),E26)))))</f>
        <v>-0.0120407173233562+0.000247454083577917i</v>
      </c>
      <c r="H26" s="45" t="str">
        <f>IMDIV(COMPLEX('B4 at 100Hz'!C$17,0),IMPRODUCT(D26,IMSUM(COMPLEX('B4 at 100Hz'!C$15-(2*PI()*B26)^2*'B4 at 100Hz'!C$14,0),IMPRODUCT(C26,IMSUM(COMPLEX('B4 at 100Hz'!C$16,0),IMDIV(COMPLEX('B4 at 100Hz'!C$17^2,0),D26))),IMPRODUCT(COMPLEX('B4 at 100Hz'!C$13*'B4 at 100Hz'!C$38/'B4 at 100Hz'!C$23,0),G26))))</f>
        <v>0.000694033188744538-0.000252536008672622i</v>
      </c>
      <c r="I26" s="40">
        <f t="shared" si="1"/>
        <v>-19.994793936564385</v>
      </c>
      <c r="J26" s="33" t="str">
        <f>IMPRODUCT(IMDIV(IMPRODUCT(COMPLEX(-'B4 at 100Hz'!C$38,0),F26),IMSUM(IMPRODUCT(COMPLEX('B4 at 100Hz'!C$38,0),E26),COMPLEX(Calculations!C$3-(2*PI()*B26)^2*'B4 at 100Hz'!C$37,0),IMPRODUCT(COMPLEX(Calculations!C$4,0),C26))),H26)</f>
        <v>-0.000417190602691267+0.000161584228212322i</v>
      </c>
      <c r="K26" s="40">
        <f t="shared" si="2"/>
        <v>158.82786100621362</v>
      </c>
      <c r="L26" s="53" t="str">
        <f>IMSUM(IMPRODUCT(COMPLEX(-('B4 at 100Hz'!C$13/'B4 at 100Hz'!C$23),0),H26),IMDIV(IMPRODUCT(COMPLEX(-'B4 at 100Hz'!C$38,0),J26),IMSUM(COMPLEX('B4 at 100Hz'!C$38,0),IMPRODUCT(COMPLEX('B4 at 100Hz'!C$39,0),C26))),IMDIV(IMPRODUCT(COMPLEX('B4 at 100Hz'!C$39*'B4 at 100Hz'!C$13/'B4 at 100Hz'!C$23,0),C26,H26),IMSUM(COMPLEX('B4 at 100Hz'!C$38,0),IMPRODUCT(COMPLEX('B4 at 100Hz'!C$39,0),C26))))</f>
        <v>-3.25476802541996E-06-8.40341071135201E-06i</v>
      </c>
      <c r="M26" s="41">
        <f t="shared" si="3"/>
        <v>-111.17213899378986</v>
      </c>
      <c r="N26" s="52" t="str">
        <f>IMPRODUCT(COMPLEX(('B4 at 100Hz'!C$9*'B4 at 100Hz'!C$13)/(2*PI()),0),C26,C26,H26)</f>
        <v>-0.00584538130913499+0.00212694333486961i</v>
      </c>
      <c r="O26" s="41">
        <f t="shared" si="4"/>
        <v>160.00520606343559</v>
      </c>
      <c r="P26" s="39" t="str">
        <f>IMPRODUCT(COMPLEX(('B4 at 100Hz'!C$9*'B4 at 100Hz'!C$23)/(2*PI()),0),C26,C26,J26)</f>
        <v>0.00591685314906767-0.00229168668558258i</v>
      </c>
      <c r="Q26" s="36">
        <f t="shared" si="5"/>
        <v>-21.172138993786437</v>
      </c>
      <c r="R26" s="54" t="str">
        <f>IMPRODUCT(COMPLEX(('B4 at 100Hz'!C$9*'B4 at 100Hz'!C$23)/(2*PI()),0),C26,C26,L26)</f>
        <v>0.0000461611175238823+0.000119182327716925i</v>
      </c>
      <c r="S26" s="46">
        <f t="shared" si="6"/>
        <v>68.8278610062101</v>
      </c>
      <c r="T26" s="51">
        <f>IMABS(IMDIV(D26,IMSUB(COMPLEX(1,0),IMPRODUCT(COMPLEX('B4 at 100Hz'!C$17,0),IMPRODUCT(C26,H26)))))</f>
        <v>6.3770474228729714</v>
      </c>
      <c r="U26" s="34">
        <f>20*LOG10('B4 at 100Hz'!C$28*50000*IMABS(N26))</f>
        <v>49.855653475040363</v>
      </c>
      <c r="V26" s="35">
        <f>20*LOG10('B4 at 100Hz'!C$28*50000*IMABS(P26))</f>
        <v>50.028243403754928</v>
      </c>
      <c r="W26" s="35">
        <f>20*LOG10('B4 at 100Hz'!C$28*50000*IMABS(R26))</f>
        <v>16.1106648565769</v>
      </c>
      <c r="X26" s="41">
        <f>1000*'B4 at 100Hz'!C$28*IMABS(H26)</f>
        <v>0.7385502709736218</v>
      </c>
      <c r="Y26" s="41">
        <f>1000*'B4 at 100Hz'!C$28*IMABS(J26)</f>
        <v>0.44738960848557308</v>
      </c>
      <c r="Z26" s="41">
        <f>'B4 at 100Hz'!C$28*IMABS(IMPRODUCT(C26,J26))</f>
        <v>3.9635548586161445E-2</v>
      </c>
      <c r="AA26" s="41">
        <f>1000*'B4 at 100Hz'!C$28*IMABS(L26)</f>
        <v>9.0117049709231966E-3</v>
      </c>
      <c r="AB26" s="54" t="str">
        <f t="shared" si="7"/>
        <v>0.000117632957456562-0.0000455610229960451i</v>
      </c>
      <c r="AC26" s="41">
        <f>20*LOG10('B4 at 100Hz'!C$28*50000*IMABS(AB26))</f>
        <v>15.997007909966211</v>
      </c>
      <c r="AD26" s="41">
        <f t="shared" si="8"/>
        <v>6.3074003155863432</v>
      </c>
      <c r="AE26" s="36">
        <f t="shared" si="9"/>
        <v>-21.17213899378563</v>
      </c>
      <c r="AG26" s="78"/>
    </row>
    <row r="27" spans="2:34" x14ac:dyDescent="0.25">
      <c r="B27" s="37">
        <v>14.5</v>
      </c>
      <c r="C27" s="30" t="str">
        <f t="shared" si="0"/>
        <v>91.106186954104i</v>
      </c>
      <c r="D27" s="31" t="str">
        <f>COMPLEX('B4 at 100Hz'!C$18,2*PI()*B27*'B4 at 100Hz'!C$19)</f>
        <v>6</v>
      </c>
      <c r="E27" s="32" t="str">
        <f>IMSUB(COMPLEX(1,0),IMDIV(COMPLEX('B4 at 100Hz'!C$38,0),IMSUM(COMPLEX('B4 at 100Hz'!C$38,0),IMPRODUCT(C27,COMPLEX('B4 at 100Hz'!C$39,0)))))</f>
        <v>0.507443756233916+0.499944587422576i</v>
      </c>
      <c r="F27" s="32" t="str">
        <f>IMDIV(IMPRODUCT(C27,COMPLEX(('B4 at 100Hz'!C$39*'B4 at 100Hz'!C$13/'B4 at 100Hz'!C$23),0)),IMSUM(COMPLEX('B4 at 100Hz'!C$38,0),IMPRODUCT(C27,COMPLEX('B4 at 100Hz'!C$39,0))))</f>
        <v>0.301345178675495+0.296891801650733i</v>
      </c>
      <c r="G27" s="43" t="str">
        <f>IMPRODUCT(F27,IMSUB(COMPLEX(1,0),IMDIV(IMPRODUCT(COMPLEX('B4 at 100Hz'!C$38,0),E27),IMSUM(COMPLEX(0-(2*PI()*B27)^2*'B4 at 100Hz'!C$37,0),IMPRODUCT(C27,COMPLEX(0,0)),IMPRODUCT(COMPLEX('B4 at 100Hz'!C$38,0),E27)))))</f>
        <v>-0.0127481258706312+0.000269739596626263i</v>
      </c>
      <c r="H27" s="45" t="str">
        <f>IMDIV(COMPLEX('B4 at 100Hz'!C$17,0),IMPRODUCT(D27,IMSUM(COMPLEX('B4 at 100Hz'!C$15-(2*PI()*B27)^2*'B4 at 100Hz'!C$14,0),IMPRODUCT(C27,IMSUM(COMPLEX('B4 at 100Hz'!C$16,0),IMDIV(COMPLEX('B4 at 100Hz'!C$17^2,0),D27))),IMPRODUCT(COMPLEX('B4 at 100Hz'!C$13*'B4 at 100Hz'!C$38/'B4 at 100Hz'!C$23,0),G27))))</f>
        <v>0.000690689787399246-0.000259119309703864i</v>
      </c>
      <c r="I27" s="40">
        <f t="shared" si="1"/>
        <v>-20.564091288795744</v>
      </c>
      <c r="J27" s="33" t="str">
        <f>IMPRODUCT(IMDIV(IMPRODUCT(COMPLEX(-'B4 at 100Hz'!C$38,0),F27),IMSUM(IMPRODUCT(COMPLEX('B4 at 100Hz'!C$38,0),E27),COMPLEX(Calculations!C$3-(2*PI()*B27)^2*'B4 at 100Hz'!C$37,0),IMPRODUCT(COMPLEX(Calculations!C$4,0),C27))),H27)</f>
        <v>-0.000415462811379224+0.000165973458276439i</v>
      </c>
      <c r="K27" s="40">
        <f t="shared" si="2"/>
        <v>158.22375919315343</v>
      </c>
      <c r="L27" s="53" t="str">
        <f>IMSUM(IMPRODUCT(COMPLEX(-('B4 at 100Hz'!C$13/'B4 at 100Hz'!C$23),0),H27),IMDIV(IMPRODUCT(COMPLEX(-'B4 at 100Hz'!C$38,0),J27),IMSUM(COMPLEX('B4 at 100Hz'!C$38,0),IMPRODUCT(COMPLEX('B4 at 100Hz'!C$39,0),C27))),IMDIV(IMPRODUCT(COMPLEX('B4 at 100Hz'!C$39*'B4 at 100Hz'!C$13/'B4 at 100Hz'!C$23,0),C27,H27),IMSUM(COMPLEX('B4 at 100Hz'!C$38,0),IMPRODUCT(COMPLEX('B4 at 100Hz'!C$39,0),C27))))</f>
        <v>-3.43802163572699E-06-0.000008606015378569i</v>
      </c>
      <c r="M27" s="41">
        <f t="shared" si="3"/>
        <v>-111.77624080685234</v>
      </c>
      <c r="N27" s="52" t="str">
        <f>IMPRODUCT(COMPLEX(('B4 at 100Hz'!C$9*'B4 at 100Hz'!C$13)/(2*PI()),0),C27,C27,H27)</f>
        <v>-0.00615195884225883+0.00230797002882459i</v>
      </c>
      <c r="O27" s="41">
        <f t="shared" si="4"/>
        <v>159.43590871120426</v>
      </c>
      <c r="P27" s="39" t="str">
        <f>IMPRODUCT(COMPLEX(('B4 at 100Hz'!C$9*'B4 at 100Hz'!C$23)/(2*PI()),0),C27,C27,J27)</f>
        <v>0.00623140829503293-0.00248938859587861i</v>
      </c>
      <c r="Q27" s="36">
        <f t="shared" si="5"/>
        <v>-21.776240806846598</v>
      </c>
      <c r="R27" s="54" t="str">
        <f>IMPRODUCT(COMPLEX(('B4 at 100Hz'!C$9*'B4 at 100Hz'!C$23)/(2*PI()),0),C27,C27,L27)</f>
        <v>0.0000515659066289253+0.000129079171825673i</v>
      </c>
      <c r="S27" s="46">
        <f t="shared" si="6"/>
        <v>68.223759193147714</v>
      </c>
      <c r="T27" s="51">
        <f>IMABS(IMDIV(D27,IMSUB(COMPLEX(1,0),IMPRODUCT(COMPLEX('B4 at 100Hz'!C$17,0),IMPRODUCT(C27,H27)))))</f>
        <v>6.4000024928139512</v>
      </c>
      <c r="U27" s="34">
        <f>20*LOG10('B4 at 100Hz'!C$28*50000*IMABS(N27))</f>
        <v>50.331554882742182</v>
      </c>
      <c r="V27" s="35">
        <f>20*LOG10('B4 at 100Hz'!C$28*50000*IMABS(P27))</f>
        <v>50.5141789102925</v>
      </c>
      <c r="W27" s="35">
        <f>20*LOG10('B4 at 100Hz'!C$28*50000*IMABS(R27))</f>
        <v>16.83957815470659</v>
      </c>
      <c r="X27" s="41">
        <f>1000*'B4 at 100Hz'!C$28*IMABS(H27)</f>
        <v>0.7376958716700418</v>
      </c>
      <c r="Y27" s="41">
        <f>1000*'B4 at 100Hz'!C$28*IMABS(J27)</f>
        <v>0.4473885743862594</v>
      </c>
      <c r="Z27" s="41">
        <f>'B4 at 100Hz'!C$28*IMABS(IMPRODUCT(C27,J27))</f>
        <v>4.0759867099164571E-2</v>
      </c>
      <c r="AA27" s="41">
        <f>1000*'B4 at 100Hz'!C$28*IMABS(L27)</f>
        <v>9.2673347551436285E-3</v>
      </c>
      <c r="AB27" s="54" t="str">
        <f t="shared" si="7"/>
        <v>0.000131015359403025-0.0000523393952283466i</v>
      </c>
      <c r="AC27" s="41">
        <f>20*LOG10('B4 at 100Hz'!C$28*50000*IMABS(AB27))</f>
        <v>16.968898999689046</v>
      </c>
      <c r="AD27" s="41">
        <f t="shared" si="8"/>
        <v>7.0541542179720063</v>
      </c>
      <c r="AE27" s="36">
        <f t="shared" si="9"/>
        <v>-21.776240806852538</v>
      </c>
      <c r="AG27" s="78"/>
    </row>
    <row r="28" spans="2:34" x14ac:dyDescent="0.25">
      <c r="B28" s="37">
        <v>14.8</v>
      </c>
      <c r="C28" s="30" t="str">
        <f t="shared" si="0"/>
        <v>92.9911425462579i</v>
      </c>
      <c r="D28" s="31" t="str">
        <f>COMPLEX('B4 at 100Hz'!C$18,2*PI()*B28*'B4 at 100Hz'!C$19)</f>
        <v>6</v>
      </c>
      <c r="E28" s="32" t="str">
        <f>IMSUB(COMPLEX(1,0),IMDIV(COMPLEX('B4 at 100Hz'!C$38,0),IMSUM(COMPLEX('B4 at 100Hz'!C$38,0),IMPRODUCT(C28,COMPLEX('B4 at 100Hz'!C$39,0)))))</f>
        <v>0.517676202529692+0.499687454179239i</v>
      </c>
      <c r="F28" s="32" t="str">
        <f>IMDIV(IMPRODUCT(C28,COMPLEX(('B4 at 100Hz'!C$39*'B4 at 100Hz'!C$13/'B4 at 100Hz'!C$23),0)),IMSUM(COMPLEX('B4 at 100Hz'!C$38,0),IMPRODUCT(C28,COMPLEX('B4 at 100Hz'!C$39,0))))</f>
        <v>0.307421710940219+0.29673910322415i</v>
      </c>
      <c r="G28" s="43" t="str">
        <f>IMPRODUCT(F28,IMSUB(COMPLEX(1,0),IMDIV(IMPRODUCT(COMPLEX('B4 at 100Hz'!C$38,0),E28),IMSUM(COMPLEX(0-(2*PI()*B28)^2*'B4 at 100Hz'!C$37,0),IMPRODUCT(C28,COMPLEX(0,0)),IMPRODUCT(COMPLEX('B4 at 100Hz'!C$38,0),E28)))))</f>
        <v>-0.0132927671874699+0.000287340994829444i</v>
      </c>
      <c r="H28" s="45" t="str">
        <f>IMDIV(COMPLEX('B4 at 100Hz'!C$17,0),IMPRODUCT(D28,IMSUM(COMPLEX('B4 at 100Hz'!C$15-(2*PI()*B28)^2*'B4 at 100Hz'!C$14,0),IMPRODUCT(C28,IMSUM(COMPLEX('B4 at 100Hz'!C$16,0),IMDIV(COMPLEX('B4 at 100Hz'!C$17^2,0),D28))),IMPRODUCT(COMPLEX('B4 at 100Hz'!C$13*'B4 at 100Hz'!C$38/'B4 at 100Hz'!C$23,0),G28))))</f>
        <v>0.000688126222469826-0.000264025370006259i</v>
      </c>
      <c r="I28" s="40">
        <f t="shared" si="1"/>
        <v>-20.991179421913792</v>
      </c>
      <c r="J28" s="33" t="str">
        <f>IMPRODUCT(IMDIV(IMPRODUCT(COMPLEX(-'B4 at 100Hz'!C$38,0),F28),IMSUM(IMPRODUCT(COMPLEX('B4 at 100Hz'!C$38,0),E28),COMPLEX(Calculations!C$3-(2*PI()*B28)^2*'B4 at 100Hz'!C$37,0),IMPRODUCT(COMPLEX(Calculations!C$4,0),C28))),H28)</f>
        <v>-0.000414136064573054+0.000169254686286132i</v>
      </c>
      <c r="K28" s="40">
        <f t="shared" si="2"/>
        <v>157.77048829530079</v>
      </c>
      <c r="L28" s="53" t="str">
        <f>IMSUM(IMPRODUCT(COMPLEX(-('B4 at 100Hz'!C$13/'B4 at 100Hz'!C$23),0),H28),IMDIV(IMPRODUCT(COMPLEX(-'B4 at 100Hz'!C$38,0),J28),IMSUM(COMPLEX('B4 at 100Hz'!C$38,0),IMPRODUCT(COMPLEX('B4 at 100Hz'!C$39,0),C28))),IMDIV(IMPRODUCT(COMPLEX('B4 at 100Hz'!C$39*'B4 at 100Hz'!C$13/'B4 at 100Hz'!C$23,0),C28,H28),IMSUM(COMPLEX('B4 at 100Hz'!C$38,0),IMPRODUCT(COMPLEX('B4 at 100Hz'!C$39,0),C28))))</f>
        <v>-3.57852765290603E-06-8.75601965097102E-06i</v>
      </c>
      <c r="M28" s="41">
        <f t="shared" si="3"/>
        <v>-112.22951170469979</v>
      </c>
      <c r="N28" s="52" t="str">
        <f>IMPRODUCT(COMPLEX(('B4 at 100Hz'!C$9*'B4 at 100Hz'!C$13)/(2*PI()),0),C28,C28,H28)</f>
        <v>-0.00638536784486962+0.00244998526842464i</v>
      </c>
      <c r="O28" s="41">
        <f t="shared" si="4"/>
        <v>159.00882057808622</v>
      </c>
      <c r="P28" s="39" t="str">
        <f>IMPRODUCT(COMPLEX(('B4 at 100Hz'!C$9*'B4 at 100Hz'!C$23)/(2*PI()),0),C28,C28,J28)</f>
        <v>0.00647119565791423-0.0026447351116489i</v>
      </c>
      <c r="Q28" s="36">
        <f t="shared" si="5"/>
        <v>-22.229511704699192</v>
      </c>
      <c r="R28" s="54" t="str">
        <f>IMPRODUCT(COMPLEX(('B4 at 100Hz'!C$9*'B4 at 100Hz'!C$23)/(2*PI()),0),C28,C28,L28)</f>
        <v>0.0000559172566462791+0.000136819565338725i</v>
      </c>
      <c r="S28" s="46">
        <f t="shared" si="6"/>
        <v>67.77048829530024</v>
      </c>
      <c r="T28" s="51">
        <f>IMABS(IMDIV(D28,IMSUB(COMPLEX(1,0),IMPRODUCT(COMPLEX('B4 at 100Hz'!C$17,0),IMPRODUCT(C28,H28)))))</f>
        <v>6.4177386631256139</v>
      </c>
      <c r="U28" s="34">
        <f>20*LOG10('B4 at 100Hz'!C$28*50000*IMABS(N28))</f>
        <v>50.679570575586979</v>
      </c>
      <c r="V28" s="35">
        <f>20*LOG10('B4 at 100Hz'!C$28*50000*IMABS(P28))</f>
        <v>50.869912081574391</v>
      </c>
      <c r="W28" s="35">
        <f>20*LOG10('B4 at 100Hz'!C$28*50000*IMABS(R28))</f>
        <v>17.373185589186345</v>
      </c>
      <c r="X28" s="41">
        <f>1000*'B4 at 100Hz'!C$28*IMABS(H28)</f>
        <v>0.73703941146829755</v>
      </c>
      <c r="Y28" s="41">
        <f>1000*'B4 at 100Hz'!C$28*IMABS(J28)</f>
        <v>0.44738778348304697</v>
      </c>
      <c r="Z28" s="41">
        <f>'B4 at 100Hz'!C$28*IMABS(IMPRODUCT(C28,J28))</f>
        <v>4.1603101147326377E-2</v>
      </c>
      <c r="AA28" s="41">
        <f>1000*'B4 at 100Hz'!C$28*IMABS(L28)</f>
        <v>9.4590559936393107E-3</v>
      </c>
      <c r="AB28" s="54" t="str">
        <f t="shared" si="7"/>
        <v>0.000141745069690889-0.0000579302778855347i</v>
      </c>
      <c r="AC28" s="41">
        <f>20*LOG10('B4 at 100Hz'!C$28*50000*IMABS(AB28))</f>
        <v>17.680380697368822</v>
      </c>
      <c r="AD28" s="41">
        <f t="shared" si="8"/>
        <v>7.6563016328985922</v>
      </c>
      <c r="AE28" s="36">
        <f t="shared" si="9"/>
        <v>-22.229511704700396</v>
      </c>
      <c r="AG28" s="78"/>
    </row>
    <row r="29" spans="2:34" x14ac:dyDescent="0.25">
      <c r="B29" s="37">
        <v>15.1</v>
      </c>
      <c r="C29" s="30" t="str">
        <f t="shared" si="0"/>
        <v>94.8760981384117i</v>
      </c>
      <c r="D29" s="31" t="str">
        <f>COMPLEX('B4 at 100Hz'!C$18,2*PI()*B29*'B4 at 100Hz'!C$19)</f>
        <v>6</v>
      </c>
      <c r="E29" s="32" t="str">
        <f>IMSUB(COMPLEX(1,0),IMDIV(COMPLEX('B4 at 100Hz'!C$38,0),IMSUM(COMPLEX('B4 at 100Hz'!C$38,0),IMPRODUCT(C29,COMPLEX('B4 at 100Hz'!C$39,0)))))</f>
        <v>0.527688996428856+0.499232730774699i</v>
      </c>
      <c r="F29" s="32" t="str">
        <f>IMDIV(IMPRODUCT(C29,COMPLEX(('B4 at 100Hz'!C$39*'B4 at 100Hz'!C$13/'B4 at 100Hz'!C$23),0)),IMSUM(COMPLEX('B4 at 100Hz'!C$38,0),IMPRODUCT(C29,COMPLEX('B4 at 100Hz'!C$39,0))))</f>
        <v>0.313367802757327+0.296469065995579i</v>
      </c>
      <c r="G29" s="43" t="str">
        <f>IMPRODUCT(F29,IMSUB(COMPLEX(1,0),IMDIV(IMPRODUCT(COMPLEX('B4 at 100Hz'!C$38,0),E29),IMSUM(COMPLEX(0-(2*PI()*B29)^2*'B4 at 100Hz'!C$37,0),IMPRODUCT(C29,COMPLEX(0,0)),IMPRODUCT(COMPLEX('B4 at 100Hz'!C$38,0),E29)))))</f>
        <v>-0.0138495491887255+0.000305725406054036i</v>
      </c>
      <c r="H29" s="45" t="str">
        <f>IMDIV(COMPLEX('B4 at 100Hz'!C$17,0),IMPRODUCT(D29,IMSUM(COMPLEX('B4 at 100Hz'!C$15-(2*PI()*B29)^2*'B4 at 100Hz'!C$14,0),IMPRODUCT(C29,IMSUM(COMPLEX('B4 at 100Hz'!C$16,0),IMDIV(COMPLEX('B4 at 100Hz'!C$17^2,0),D29))),IMPRODUCT(COMPLEX('B4 at 100Hz'!C$13*'B4 at 100Hz'!C$38/'B4 at 100Hz'!C$23,0),G29))))</f>
        <v>0.000685514959019791-0.000268903931252463i</v>
      </c>
      <c r="I29" s="40">
        <f t="shared" si="1"/>
        <v>-21.418368651210933</v>
      </c>
      <c r="J29" s="33" t="str">
        <f>IMPRODUCT(IMDIV(IMPRODUCT(COMPLEX(-'B4 at 100Hz'!C$38,0),F29),IMSUM(IMPRODUCT(COMPLEX('B4 at 100Hz'!C$38,0),E29),COMPLEX(Calculations!C$3-(2*PI()*B29)^2*'B4 at 100Hz'!C$37,0),IMPRODUCT(COMPLEX(Calculations!C$4,0),C29))),H29)</f>
        <v>-0.000412782877109743+0.00017252653664862i</v>
      </c>
      <c r="K29" s="40">
        <f t="shared" si="2"/>
        <v>157.3170464318458</v>
      </c>
      <c r="L29" s="53" t="str">
        <f>IMSUM(IMPRODUCT(COMPLEX(-('B4 at 100Hz'!C$13/'B4 at 100Hz'!C$23),0),H29),IMDIV(IMPRODUCT(COMPLEX(-'B4 at 100Hz'!C$38,0),J29),IMSUM(COMPLEX('B4 at 100Hz'!C$38,0),IMPRODUCT(COMPLEX('B4 at 100Hz'!C$39,0),C29))),IMDIV(IMPRODUCT(COMPLEX('B4 at 100Hz'!C$39*'B4 at 100Hz'!C$13/'B4 at 100Hz'!C$23,0),C29,H29),IMSUM(COMPLEX('B4 at 100Hz'!C$38,0),IMPRODUCT(COMPLEX('B4 at 100Hz'!C$39,0),C29))))</f>
        <v>-3.72164386199295E-06-8.90431634908099E-06i</v>
      </c>
      <c r="M29" s="41">
        <f t="shared" si="3"/>
        <v>-112.68295356816265</v>
      </c>
      <c r="N29" s="52" t="str">
        <f>IMPRODUCT(COMPLEX(('B4 at 100Hz'!C$9*'B4 at 100Hz'!C$13)/(2*PI()),0),C29,C29,H29)</f>
        <v>-0.00662163462408184+0.00259743942609081i</v>
      </c>
      <c r="O29" s="41">
        <f t="shared" si="4"/>
        <v>158.58163134878907</v>
      </c>
      <c r="P29" s="39" t="str">
        <f>IMPRODUCT(COMPLEX(('B4 at 100Hz'!C$9*'B4 at 100Hz'!C$23)/(2*PI()),0),C29,C29,J29)</f>
        <v>0.00671418983766474-0.00280625961814228i</v>
      </c>
      <c r="Q29" s="36">
        <f t="shared" si="5"/>
        <v>-22.682953568154218</v>
      </c>
      <c r="R29" s="54" t="str">
        <f>IMPRODUCT(COMPLEX(('B4 at 100Hz'!C$9*'B4 at 100Hz'!C$23)/(2*PI()),0),C29,C29,L29)</f>
        <v>0.0000605350289056615+0.000144834666498187i</v>
      </c>
      <c r="S29" s="46">
        <f t="shared" si="6"/>
        <v>67.317046431837412</v>
      </c>
      <c r="T29" s="51">
        <f>IMABS(IMDIV(D29,IMSUB(COMPLEX(1,0),IMPRODUCT(COMPLEX('B4 at 100Hz'!C$17,0),IMPRODUCT(C29,H29)))))</f>
        <v>6.435926952533582</v>
      </c>
      <c r="U29" s="34">
        <f>20*LOG10('B4 at 100Hz'!C$28*50000*IMABS(N29))</f>
        <v>51.020281806137824</v>
      </c>
      <c r="V29" s="35">
        <f>20*LOG10('B4 at 100Hz'!C$28*50000*IMABS(P29))</f>
        <v>51.218505749650198</v>
      </c>
      <c r="W29" s="35">
        <f>20*LOG10('B4 at 100Hz'!C$28*50000*IMABS(R29))</f>
        <v>17.896083895228404</v>
      </c>
      <c r="X29" s="41">
        <f>1000*'B4 at 100Hz'!C$28*IMABS(H29)</f>
        <v>0.73636952902936936</v>
      </c>
      <c r="Y29" s="41">
        <f>1000*'B4 at 100Hz'!C$28*IMABS(J29)</f>
        <v>0.44738697956351486</v>
      </c>
      <c r="Z29" s="41">
        <f>'B4 at 100Hz'!C$28*IMABS(IMPRODUCT(C29,J29))</f>
        <v>4.2446330978915627E-2</v>
      </c>
      <c r="AA29" s="41">
        <f>1000*'B4 at 100Hz'!C$28*IMABS(L29)</f>
        <v>9.6507762734414689E-3</v>
      </c>
      <c r="AB29" s="54" t="str">
        <f t="shared" si="7"/>
        <v>0.000153090242488561-0.000063985525553283i</v>
      </c>
      <c r="AC29" s="41">
        <f>20*LOG10('B4 at 100Hz'!C$28*50000*IMABS(AB29))</f>
        <v>18.377583641375811</v>
      </c>
      <c r="AD29" s="41">
        <f t="shared" si="8"/>
        <v>8.2961994047781058</v>
      </c>
      <c r="AE29" s="36">
        <f t="shared" si="9"/>
        <v>-22.682953568165225</v>
      </c>
      <c r="AG29" s="78"/>
    </row>
    <row r="30" spans="2:34" x14ac:dyDescent="0.25">
      <c r="B30" s="37">
        <v>15.5</v>
      </c>
      <c r="C30" s="30" t="str">
        <f t="shared" si="0"/>
        <v>97.3893722612836i</v>
      </c>
      <c r="D30" s="31" t="str">
        <f>COMPLEX('B4 at 100Hz'!C$18,2*PI()*B30*'B4 at 100Hz'!C$19)</f>
        <v>6</v>
      </c>
      <c r="E30" s="32" t="str">
        <f>IMSUB(COMPLEX(1,0),IMDIV(COMPLEX('B4 at 100Hz'!C$38,0),IMSUM(COMPLEX('B4 at 100Hz'!C$38,0),IMPRODUCT(C30,COMPLEX('B4 at 100Hz'!C$39,0)))))</f>
        <v>0.540699743940108+0.498340777824984i</v>
      </c>
      <c r="F30" s="32" t="str">
        <f>IMDIV(IMPRODUCT(C30,COMPLEX(('B4 at 100Hz'!C$39*'B4 at 100Hz'!C$13/'B4 at 100Hz'!C$23),0)),IMSUM(COMPLEX('B4 at 100Hz'!C$38,0),IMPRODUCT(C30,COMPLEX('B4 at 100Hz'!C$39,0))))</f>
        <v>0.32109422757843+0.295939380256617i</v>
      </c>
      <c r="G30" s="43" t="str">
        <f>IMPRODUCT(F30,IMSUB(COMPLEX(1,0),IMDIV(IMPRODUCT(COMPLEX('B4 at 100Hz'!C$38,0),E30),IMSUM(COMPLEX(0-(2*PI()*B30)^2*'B4 at 100Hz'!C$37,0),IMPRODUCT(C30,COMPLEX(0,0)),IMPRODUCT(COMPLEX('B4 at 100Hz'!C$38,0),E30)))))</f>
        <v>-0.0146109194054127+0.000331491586483794i</v>
      </c>
      <c r="H30" s="45" t="str">
        <f>IMDIV(COMPLEX('B4 at 100Hz'!C$17,0),IMPRODUCT(D30,IMSUM(COMPLEX('B4 at 100Hz'!C$15-(2*PI()*B30)^2*'B4 at 100Hz'!C$14,0),IMPRODUCT(C30,IMSUM(COMPLEX('B4 at 100Hz'!C$16,0),IMDIV(COMPLEX('B4 at 100Hz'!C$17^2,0),D30))),IMPRODUCT(COMPLEX('B4 at 100Hz'!C$13*'B4 at 100Hz'!C$38/'B4 at 100Hz'!C$23,0),G30))))</f>
        <v>0.000681959575162397-0.000275365019684047i</v>
      </c>
      <c r="I30" s="40">
        <f t="shared" si="1"/>
        <v>-21.988115338442157</v>
      </c>
      <c r="J30" s="33" t="str">
        <f>IMPRODUCT(IMDIV(IMPRODUCT(COMPLEX(-'B4 at 100Hz'!C$38,0),F30),IMSUM(IMPRODUCT(COMPLEX('B4 at 100Hz'!C$38,0),E30),COMPLEX(Calculations!C$3-(2*PI()*B30)^2*'B4 at 100Hz'!C$37,0),IMPRODUCT(COMPLEX(Calculations!C$4,0),C30))),H30)</f>
        <v>-0.000410937573494635+0.000176874088289796i</v>
      </c>
      <c r="K30" s="40">
        <f t="shared" si="2"/>
        <v>156.71218472597945</v>
      </c>
      <c r="L30" s="53" t="str">
        <f>IMSUM(IMPRODUCT(COMPLEX(-('B4 at 100Hz'!C$13/'B4 at 100Hz'!C$23),0),H30),IMDIV(IMPRODUCT(COMPLEX(-'B4 at 100Hz'!C$38,0),J30),IMSUM(COMPLEX('B4 at 100Hz'!C$38,0),IMPRODUCT(COMPLEX('B4 at 100Hz'!C$39,0),C30))),IMDIV(IMPRODUCT(COMPLEX('B4 at 100Hz'!C$39*'B4 at 100Hz'!C$13/'B4 at 100Hz'!C$23,0),C30,H30),IMSUM(COMPLEX('B4 at 100Hz'!C$38,0),IMPRODUCT(COMPLEX('B4 at 100Hz'!C$39,0),C30))))</f>
        <v>-3.91649766927501E-06-9.09933198452298E-06i</v>
      </c>
      <c r="M30" s="41">
        <f t="shared" si="3"/>
        <v>-113.28781527402809</v>
      </c>
      <c r="N30" s="52" t="str">
        <f>IMPRODUCT(COMPLEX(('B4 at 100Hz'!C$9*'B4 at 100Hz'!C$13)/(2*PI()),0),C30,C30,H30)</f>
        <v>-0.00694090995288817+0.00280263504672855i</v>
      </c>
      <c r="O30" s="41">
        <f t="shared" si="4"/>
        <v>158.01188466155784</v>
      </c>
      <c r="P30" s="39" t="str">
        <f>IMPRODUCT(COMPLEX(('B4 at 100Hz'!C$9*'B4 at 100Hz'!C$23)/(2*PI()),0),C30,C30,J30)</f>
        <v>0.00704299364522103-0.00303141683841563i</v>
      </c>
      <c r="Q30" s="36">
        <f t="shared" si="5"/>
        <v>-23.287815274020552</v>
      </c>
      <c r="R30" s="54" t="str">
        <f>IMPRODUCT(COMPLEX(('B4 at 100Hz'!C$9*'B4 at 100Hz'!C$23)/(2*PI()),0),C30,C30,L30)</f>
        <v>0.0000671242299935053+0.000155952002144161i</v>
      </c>
      <c r="S30" s="46">
        <f t="shared" si="6"/>
        <v>66.712184725971852</v>
      </c>
      <c r="T30" s="51">
        <f>IMABS(IMDIV(D30,IMSUB(COMPLEX(1,0),IMPRODUCT(COMPLEX('B4 at 100Hz'!C$17,0),IMPRODUCT(C30,H30)))))</f>
        <v>6.4608918237917674</v>
      </c>
      <c r="U30" s="34">
        <f>20*LOG10('B4 at 100Hz'!C$28*50000*IMABS(N30))</f>
        <v>51.463683370602411</v>
      </c>
      <c r="V30" s="35">
        <f>20*LOG10('B4 at 100Hz'!C$28*50000*IMABS(P30))</f>
        <v>51.672674584429117</v>
      </c>
      <c r="W30" s="35">
        <f>20*LOG10('B4 at 100Hz'!C$28*50000*IMABS(R30))</f>
        <v>18.577347747549251</v>
      </c>
      <c r="X30" s="41">
        <f>1000*'B4 at 100Hz'!C$28*IMABS(H30)</f>
        <v>0.73545547534930522</v>
      </c>
      <c r="Y30" s="41">
        <f>1000*'B4 at 100Hz'!C$28*IMABS(J30)</f>
        <v>0.44738588759370262</v>
      </c>
      <c r="Z30" s="41">
        <f>'B4 at 100Hz'!C$28*IMABS(IMPRODUCT(C30,J30))</f>
        <v>4.3570630751307897E-2</v>
      </c>
      <c r="AA30" s="41">
        <f>1000*'B4 at 100Hz'!C$28*IMABS(L30)</f>
        <v>9.9064017967170868E-3</v>
      </c>
      <c r="AB30" s="54" t="str">
        <f t="shared" si="7"/>
        <v>0.000169207922326366-0.0000728297895429194i</v>
      </c>
      <c r="AC30" s="41">
        <f>20*LOG10('B4 at 100Hz'!C$28*50000*IMABS(AB30))</f>
        <v>19.285942511237476</v>
      </c>
      <c r="AD30" s="41">
        <f t="shared" si="8"/>
        <v>9.2107951913598978</v>
      </c>
      <c r="AE30" s="36">
        <f t="shared" si="9"/>
        <v>-23.287815274024464</v>
      </c>
      <c r="AG30" s="78"/>
    </row>
    <row r="31" spans="2:34" x14ac:dyDescent="0.25">
      <c r="B31" s="37">
        <v>15.8</v>
      </c>
      <c r="C31" s="30" t="str">
        <f t="shared" si="0"/>
        <v>99.2743278534375i</v>
      </c>
      <c r="D31" s="31" t="str">
        <f>COMPLEX('B4 at 100Hz'!C$18,2*PI()*B31*'B4 at 100Hz'!C$19)</f>
        <v>6</v>
      </c>
      <c r="E31" s="32" t="str">
        <f>IMSUB(COMPLEX(1,0),IMDIV(COMPLEX('B4 at 100Hz'!C$38,0),IMSUM(COMPLEX('B4 at 100Hz'!C$38,0),IMPRODUCT(C31,COMPLEX('B4 at 100Hz'!C$39,0)))))</f>
        <v>0.550205196389407+0.497473052793316i</v>
      </c>
      <c r="F31" s="32" t="str">
        <f>IMDIV(IMPRODUCT(C31,COMPLEX(('B4 at 100Hz'!C$39*'B4 at 100Hz'!C$13/'B4 at 100Hz'!C$23),0)),IMSUM(COMPLEX('B4 at 100Hz'!C$38,0),IMPRODUCT(C31,COMPLEX('B4 at 100Hz'!C$39,0))))</f>
        <v>0.32673903497144+0.295424082252658i</v>
      </c>
      <c r="G31" s="43" t="str">
        <f>IMPRODUCT(F31,IMSUB(COMPLEX(1,0),IMDIV(IMPRODUCT(COMPLEX('B4 at 100Hz'!C$38,0),E31),IMSUM(COMPLEX(0-(2*PI()*B31)^2*'B4 at 100Hz'!C$37,0),IMPRODUCT(C31,COMPLEX(0,0)),IMPRODUCT(COMPLEX('B4 at 100Hz'!C$38,0),E31)))))</f>
        <v>-0.0151962764263248+0.000351783593538504i</v>
      </c>
      <c r="H31" s="45" t="str">
        <f>IMDIV(COMPLEX('B4 at 100Hz'!C$17,0),IMPRODUCT(D31,IMSUM(COMPLEX('B4 at 100Hz'!C$15-(2*PI()*B31)^2*'B4 at 100Hz'!C$14,0),IMPRODUCT(C31,IMSUM(COMPLEX('B4 at 100Hz'!C$16,0),IMDIV(COMPLEX('B4 at 100Hz'!C$17^2,0),D31))),IMPRODUCT(COMPLEX('B4 at 100Hz'!C$13*'B4 at 100Hz'!C$38/'B4 at 100Hz'!C$23,0),G31))))</f>
        <v>0.000679238144220143-0.000280177432257408i</v>
      </c>
      <c r="I31" s="40">
        <f t="shared" si="1"/>
        <v>-22.415548994000734</v>
      </c>
      <c r="J31" s="33" t="str">
        <f>IMPRODUCT(IMDIV(IMPRODUCT(COMPLEX(-'B4 at 100Hz'!C$38,0),F31),IMSUM(IMPRODUCT(COMPLEX('B4 at 100Hz'!C$38,0),E31),COMPLEX(Calculations!C$3-(2*PI()*B31)^2*'B4 at 100Hz'!C$37,0),IMPRODUCT(COMPLEX(Calculations!C$4,0),C31))),H31)</f>
        <v>-0.000409522863921083+0.000180123319349593i</v>
      </c>
      <c r="K31" s="40">
        <f t="shared" si="2"/>
        <v>156.25832904173248</v>
      </c>
      <c r="L31" s="53" t="str">
        <f>IMSUM(IMPRODUCT(COMPLEX(-('B4 at 100Hz'!C$13/'B4 at 100Hz'!C$23),0),H31),IMDIV(IMPRODUCT(COMPLEX(-'B4 at 100Hz'!C$38,0),J31),IMSUM(COMPLEX('B4 at 100Hz'!C$38,0),IMPRODUCT(COMPLEX('B4 at 100Hz'!C$39,0),C31))),IMDIV(IMPRODUCT(COMPLEX('B4 at 100Hz'!C$39*'B4 at 100Hz'!C$13/'B4 at 100Hz'!C$23,0),C31,H31),IMSUM(COMPLEX('B4 at 100Hz'!C$38,0),IMPRODUCT(COMPLEX('B4 at 100Hz'!C$39,0),C31))))</f>
        <v>-4.06564063675164E-06-9.24351607136302E-06i</v>
      </c>
      <c r="M31" s="41">
        <f t="shared" si="3"/>
        <v>-113.74167095828339</v>
      </c>
      <c r="N31" s="52" t="str">
        <f>IMPRODUCT(COMPLEX(('B4 at 100Hz'!C$9*'B4 at 100Hz'!C$13)/(2*PI()),0),C31,C31,H31)</f>
        <v>-0.00718340947125007+0.00296306860507541i</v>
      </c>
      <c r="O31" s="41">
        <f t="shared" si="4"/>
        <v>157.58445100599928</v>
      </c>
      <c r="P31" s="39" t="str">
        <f>IMPRODUCT(COMPLEX(('B4 at 100Hz'!C$9*'B4 at 100Hz'!C$23)/(2*PI()),0),C31,C31,J31)</f>
        <v>0.007293069892993-0.0032077621864542i</v>
      </c>
      <c r="Q31" s="36">
        <f t="shared" si="5"/>
        <v>-23.741670958267513</v>
      </c>
      <c r="R31" s="54" t="str">
        <f>IMPRODUCT(COMPLEX(('B4 at 100Hz'!C$9*'B4 at 100Hz'!C$23)/(2*PI()),0),C31,C31,L31)</f>
        <v>0.0000724037750657462+0.000164615006156153i</v>
      </c>
      <c r="S31" s="46">
        <f t="shared" si="6"/>
        <v>66.258329041716578</v>
      </c>
      <c r="T31" s="51">
        <f>IMABS(IMDIV(D31,IMSUB(COMPLEX(1,0),IMPRODUCT(COMPLEX('B4 at 100Hz'!C$17,0),IMPRODUCT(C31,H31)))))</f>
        <v>6.4801590080751366</v>
      </c>
      <c r="U31" s="34">
        <f>20*LOG10('B4 at 100Hz'!C$28*50000*IMABS(N31))</f>
        <v>51.788413686603143</v>
      </c>
      <c r="V31" s="35">
        <f>20*LOG10('B4 at 100Hz'!C$28*50000*IMABS(P31))</f>
        <v>52.005673945357941</v>
      </c>
      <c r="W31" s="35">
        <f>20*LOG10('B4 at 100Hz'!C$28*50000*IMABS(R31))</f>
        <v>19.076854884163652</v>
      </c>
      <c r="X31" s="41">
        <f>1000*'B4 at 100Hz'!C$28*IMABS(H31)</f>
        <v>0.73475427872859522</v>
      </c>
      <c r="Y31" s="41">
        <f>1000*'B4 at 100Hz'!C$28*IMABS(J31)</f>
        <v>0.44738505367037168</v>
      </c>
      <c r="Z31" s="41">
        <f>'B4 at 100Hz'!C$28*IMABS(IMPRODUCT(C31,J31))</f>
        <v>4.4413850494800226E-2</v>
      </c>
      <c r="AA31" s="41">
        <f>1000*'B4 at 100Hz'!C$28*IMABS(L31)</f>
        <v>1.0098119782848325E-2</v>
      </c>
      <c r="AB31" s="54" t="str">
        <f t="shared" si="7"/>
        <v>0.000182064196808676-0.000080078575222637i</v>
      </c>
      <c r="AC31" s="41">
        <f>20*LOG10('B4 at 100Hz'!C$28*50000*IMABS(AB31))</f>
        <v>19.951957423534694</v>
      </c>
      <c r="AD31" s="41">
        <f t="shared" si="8"/>
        <v>9.9448416238364299</v>
      </c>
      <c r="AE31" s="36">
        <f t="shared" si="9"/>
        <v>-23.741670958266166</v>
      </c>
      <c r="AG31" s="78"/>
    </row>
    <row r="32" spans="2:34" x14ac:dyDescent="0.25">
      <c r="B32" s="37">
        <v>16.2</v>
      </c>
      <c r="C32" s="30" t="str">
        <f t="shared" si="0"/>
        <v>101.787601976309i</v>
      </c>
      <c r="D32" s="31" t="str">
        <f>COMPLEX('B4 at 100Hz'!C$18,2*PI()*B32*'B4 at 100Hz'!C$19)</f>
        <v>6</v>
      </c>
      <c r="E32" s="32" t="str">
        <f>IMSUB(COMPLEX(1,0),IMDIV(COMPLEX('B4 at 100Hz'!C$38,0),IMSUM(COMPLEX('B4 at 100Hz'!C$38,0),IMPRODUCT(C32,COMPLEX('B4 at 100Hz'!C$39,0)))))</f>
        <v>0.562546260732926+0.49607254032886i</v>
      </c>
      <c r="F32" s="32" t="str">
        <f>IMDIV(IMPRODUCT(C32,COMPLEX(('B4 at 100Hz'!C$39*'B4 at 100Hz'!C$13/'B4 at 100Hz'!C$23),0)),IMSUM(COMPLEX('B4 at 100Hz'!C$38,0),IMPRODUCT(C32,COMPLEX('B4 at 100Hz'!C$39,0))))</f>
        <v>0.334067768833974+0.294592388742482i</v>
      </c>
      <c r="G32" s="43" t="str">
        <f>IMPRODUCT(F32,IMSUB(COMPLEX(1,0),IMDIV(IMPRODUCT(COMPLEX('B4 at 100Hz'!C$38,0),E32),IMSUM(COMPLEX(0-(2*PI()*B32)^2*'B4 at 100Hz'!C$37,0),IMPRODUCT(C32,COMPLEX(0,0)),IMPRODUCT(COMPLEX('B4 at 100Hz'!C$38,0),E32)))))</f>
        <v>-0.0159959844911256+0.000380169964486052i</v>
      </c>
      <c r="H32" s="45" t="str">
        <f>IMDIV(COMPLEX('B4 at 100Hz'!C$17,0),IMPRODUCT(D32,IMSUM(COMPLEX('B4 at 100Hz'!C$15-(2*PI()*B32)^2*'B4 at 100Hz'!C$14,0),IMPRODUCT(C32,IMSUM(COMPLEX('B4 at 100Hz'!C$16,0),IMDIV(COMPLEX('B4 at 100Hz'!C$17^2,0),D32))),IMPRODUCT(COMPLEX('B4 at 100Hz'!C$13*'B4 at 100Hz'!C$38/'B4 at 100Hz'!C$23,0),G32))))</f>
        <v>0.000675536950160741-0.000286548483970747i</v>
      </c>
      <c r="I32" s="40">
        <f t="shared" si="1"/>
        <v>-22.985629596041925</v>
      </c>
      <c r="J32" s="33" t="str">
        <f>IMPRODUCT(IMDIV(IMPRODUCT(COMPLEX(-'B4 at 100Hz'!C$38,0),F32),IMSUM(IMPRODUCT(COMPLEX('B4 at 100Hz'!C$38,0),E32),COMPLEX(Calculations!C$3-(2*PI()*B32)^2*'B4 at 100Hz'!C$37,0),IMPRODUCT(COMPLEX(Calculations!C$4,0),C32))),H32)</f>
        <v>-0.000407595696196439+0.000184440023011087i</v>
      </c>
      <c r="K32" s="40">
        <f t="shared" si="2"/>
        <v>155.65290155242846</v>
      </c>
      <c r="L32" s="53" t="str">
        <f>IMSUM(IMPRODUCT(COMPLEX(-('B4 at 100Hz'!C$13/'B4 at 100Hz'!C$23),0),H32),IMDIV(IMPRODUCT(COMPLEX(-'B4 at 100Hz'!C$38,0),J32),IMSUM(COMPLEX('B4 at 100Hz'!C$38,0),IMPRODUCT(COMPLEX('B4 at 100Hz'!C$39,0),C32))),IMDIV(IMPRODUCT(COMPLEX('B4 at 100Hz'!C$39*'B4 at 100Hz'!C$13/'B4 at 100Hz'!C$23,0),C32,H32),IMSUM(COMPLEX('B4 at 100Hz'!C$38,0),IMPRODUCT(COMPLEX('B4 at 100Hz'!C$39,0),C32))))</f>
        <v>-4.26846910397065E-06-0.000009432928969116i</v>
      </c>
      <c r="M32" s="41">
        <f t="shared" si="3"/>
        <v>-114.34709844757403</v>
      </c>
      <c r="N32" s="52" t="str">
        <f>IMPRODUCT(COMPLEX(('B4 at 100Hz'!C$9*'B4 at 100Hz'!C$13)/(2*PI()),0),C32,C32,H32)</f>
        <v>-0.00751058075676819+0.00318582947843149i</v>
      </c>
      <c r="O32" s="41">
        <f t="shared" si="4"/>
        <v>157.01437040395805</v>
      </c>
      <c r="P32" s="39" t="str">
        <f>IMPRODUCT(COMPLEX(('B4 at 100Hz'!C$9*'B4 at 100Hz'!C$23)/(2*PI()),0),C32,C32,J32)</f>
        <v>0.00763093346216005-0.00345305300446195i</v>
      </c>
      <c r="Q32" s="36">
        <f t="shared" si="5"/>
        <v>-24.347098447571533</v>
      </c>
      <c r="R32" s="54" t="str">
        <f>IMPRODUCT(COMPLEX(('B4 at 100Hz'!C$9*'B4 at 100Hz'!C$23)/(2*PI()),0),C32,C32,L32)</f>
        <v>0.0000799135123889724+0.000176601602981389i</v>
      </c>
      <c r="S32" s="46">
        <f t="shared" si="6"/>
        <v>65.652901552426016</v>
      </c>
      <c r="T32" s="51">
        <f>IMABS(IMDIV(D32,IMSUB(COMPLEX(1,0),IMPRODUCT(COMPLEX('B4 at 100Hz'!C$17,0),IMPRODUCT(C32,H32)))))</f>
        <v>6.5065857209549129</v>
      </c>
      <c r="U32" s="34">
        <f>20*LOG10('B4 at 100Hz'!C$28*50000*IMABS(N32))</f>
        <v>52.211424433783804</v>
      </c>
      <c r="V32" s="35">
        <f>20*LOG10('B4 at 100Hz'!C$28*50000*IMABS(P32))</f>
        <v>52.43996907732015</v>
      </c>
      <c r="W32" s="35">
        <f>20*LOG10('B4 at 100Hz'!C$28*50000*IMABS(R32))</f>
        <v>19.728308567886362</v>
      </c>
      <c r="X32" s="41">
        <f>1000*'B4 at 100Hz'!C$28*IMABS(H32)</f>
        <v>0.73379847689839806</v>
      </c>
      <c r="Y32" s="41">
        <f>1000*'B4 at 100Hz'!C$28*IMABS(J32)</f>
        <v>0.44738392197998145</v>
      </c>
      <c r="Z32" s="41">
        <f>'B4 at 100Hz'!C$28*IMABS(IMPRODUCT(C32,J32))</f>
        <v>4.5538136581098426E-2</v>
      </c>
      <c r="AA32" s="41">
        <f>1000*'B4 at 100Hz'!C$28*IMABS(L32)</f>
        <v>1.0353742194392317E-2</v>
      </c>
      <c r="AB32" s="54" t="str">
        <f t="shared" si="7"/>
        <v>0.000200266217780833-0.0000906219230490711i</v>
      </c>
      <c r="AC32" s="41">
        <f>20*LOG10('B4 at 100Hz'!C$28*50000*IMABS(AB32))</f>
        <v>20.820569659021494</v>
      </c>
      <c r="AD32" s="41">
        <f t="shared" si="8"/>
        <v>10.9907791945512</v>
      </c>
      <c r="AE32" s="36">
        <f t="shared" si="9"/>
        <v>-24.347098447575053</v>
      </c>
      <c r="AG32" s="78"/>
    </row>
    <row r="33" spans="2:34" s="12" customFormat="1" x14ac:dyDescent="0.25">
      <c r="B33" s="37">
        <v>16.600000000000001</v>
      </c>
      <c r="C33" s="30" t="str">
        <f t="shared" si="0"/>
        <v>104.300876099181i</v>
      </c>
      <c r="D33" s="31" t="str">
        <f>COMPLEX('B4 at 100Hz'!C$18,2*PI()*B33*'B4 at 100Hz'!C$19)</f>
        <v>6</v>
      </c>
      <c r="E33" s="32" t="str">
        <f>IMSUB(COMPLEX(1,0),IMDIV(COMPLEX('B4 at 100Hz'!C$38,0),IMSUM(COMPLEX('B4 at 100Hz'!C$38,0),IMPRODUCT(C33,COMPLEX('B4 at 100Hz'!C$39,0)))))</f>
        <v>0.574512263407544+0.494416749920434i</v>
      </c>
      <c r="F33" s="32" t="str">
        <f>IMDIV(IMPRODUCT(C33,COMPLEX(('B4 at 100Hz'!C$39*'B4 at 100Hz'!C$13/'B4 at 100Hz'!C$23),0)),IMSUM(COMPLEX('B4 at 100Hz'!C$38,0),IMPRODUCT(C33,COMPLEX('B4 at 100Hz'!C$39,0))))</f>
        <v>0.341173772543185+0.29360909857417i</v>
      </c>
      <c r="G33" s="43" t="str">
        <f>IMPRODUCT(F33,IMSUB(COMPLEX(1,0),IMDIV(IMPRODUCT(COMPLEX('B4 at 100Hz'!C$38,0),E33),IMSUM(COMPLEX(0-(2*PI()*B33)^2*'B4 at 100Hz'!C$37,0),IMPRODUCT(C33,COMPLEX(0,0)),IMPRODUCT(COMPLEX('B4 at 100Hz'!C$38,0),E33)))))</f>
        <v>-0.016817820595207+0.000410123979051869i</v>
      </c>
      <c r="H33" s="45" t="str">
        <f>IMDIV(COMPLEX('B4 at 100Hz'!C$17,0),IMPRODUCT(D33,IMSUM(COMPLEX('B4 at 100Hz'!C$15-(2*PI()*B33)^2*'B4 at 100Hz'!C$14,0),IMPRODUCT(C33,IMSUM(COMPLEX('B4 at 100Hz'!C$16,0),IMDIV(COMPLEX('B4 at 100Hz'!C$17^2,0),D33))),IMPRODUCT(COMPLEX('B4 at 100Hz'!C$13*'B4 at 100Hz'!C$38/'B4 at 100Hz'!C$23,0),G33))))</f>
        <v>0.000671753429765992-0.000292866448124975i</v>
      </c>
      <c r="I33" s="40">
        <f t="shared" si="1"/>
        <v>-23.555908247629571</v>
      </c>
      <c r="J33" s="33" t="str">
        <f>IMPRODUCT(IMDIV(IMPRODUCT(COMPLEX(-'B4 at 100Hz'!C$38,0),F33),IMSUM(IMPRODUCT(COMPLEX('B4 at 100Hz'!C$38,0),E33),COMPLEX(Calculations!C$3-(2*PI()*B33)^2*'B4 at 100Hz'!C$37,0),IMPRODUCT(COMPLEX(Calculations!C$4,0),C33))),H33)</f>
        <v>-0.000405621901327565+0.000188738480638667i</v>
      </c>
      <c r="K33" s="40">
        <f t="shared" si="2"/>
        <v>155.04713805554891</v>
      </c>
      <c r="L33" s="53" t="str">
        <f>IMSUM(IMPRODUCT(COMPLEX(-('B4 at 100Hz'!C$13/'B4 at 100Hz'!C$23),0),H33),IMDIV(IMPRODUCT(COMPLEX(-'B4 at 100Hz'!C$38,0),J33),IMSUM(COMPLEX('B4 at 100Hz'!C$38,0),IMPRODUCT(COMPLEX('B4 at 100Hz'!C$39,0),C33))),IMDIV(IMPRODUCT(COMPLEX('B4 at 100Hz'!C$39*'B4 at 100Hz'!C$13/'B4 at 100Hz'!C$23,0),C33,H33),IMSUM(COMPLEX('B4 at 100Hz'!C$38,0),IMPRODUCT(COMPLEX('B4 at 100Hz'!C$39,0),C33))))</f>
        <v>-4.47579825514654E-06-9.61903366005148E-06i</v>
      </c>
      <c r="M33" s="41">
        <f t="shared" si="3"/>
        <v>-114.95286194446102</v>
      </c>
      <c r="N33" s="52" t="str">
        <f>IMPRODUCT(COMPLEX(('B4 at 100Hz'!C$9*'B4 at 100Hz'!C$13)/(2*PI()),0),C33,C33,H33)</f>
        <v>-0.00784188466955877+0.0034188510367255i</v>
      </c>
      <c r="O33" s="41">
        <f t="shared" si="4"/>
        <v>156.44409175237041</v>
      </c>
      <c r="P33" s="39" t="str">
        <f>IMPRODUCT(COMPLEX(('B4 at 100Hz'!C$9*'B4 at 100Hz'!C$23)/(2*PI()),0),C33,C33,J33)</f>
        <v>0.00797362157823372-0.00371017742616467i</v>
      </c>
      <c r="Q33" s="36">
        <f t="shared" si="5"/>
        <v>-24.952861944451101</v>
      </c>
      <c r="R33" s="54" t="str">
        <f>IMPRODUCT(COMPLEX(('B4 at 100Hz'!C$9*'B4 at 100Hz'!C$23)/(2*PI()),0),C33,C33,L33)</f>
        <v>0.0000879842075347819+0.000189088740283785i</v>
      </c>
      <c r="S33" s="46">
        <f t="shared" si="6"/>
        <v>65.04713805553898</v>
      </c>
      <c r="T33" s="51">
        <f>IMABS(IMDIV(D33,IMSUB(COMPLEX(1,0),IMPRODUCT(COMPLEX('B4 at 100Hz'!C$17,0),IMPRODUCT(C33,H33)))))</f>
        <v>6.5338696408882706</v>
      </c>
      <c r="U33" s="34">
        <f>20*LOG10('B4 at 100Hz'!C$28*50000*IMABS(N33))</f>
        <v>52.62354356961221</v>
      </c>
      <c r="V33" s="35">
        <f>20*LOG10('B4 at 100Hz'!C$28*50000*IMABS(P33))</f>
        <v>52.863669608658498</v>
      </c>
      <c r="W33" s="35">
        <f>20*LOG10('B4 at 100Hz'!C$28*50000*IMABS(R33))</f>
        <v>20.363870569173184</v>
      </c>
      <c r="X33" s="41">
        <f>1000*'B4 at 100Hz'!C$28*IMABS(H33)</f>
        <v>0.73281882265653642</v>
      </c>
      <c r="Y33" s="41">
        <f>1000*'B4 at 100Hz'!C$28*IMABS(J33)</f>
        <v>0.44738276778434521</v>
      </c>
      <c r="Z33" s="41">
        <f>'B4 at 100Hz'!C$28*IMABS(IMPRODUCT(C33,J33))</f>
        <v>4.666241463158368E-2</v>
      </c>
      <c r="AA33" s="41">
        <f>1000*'B4 at 100Hz'!C$28*IMABS(L33)</f>
        <v>1.0609362778884327E-2</v>
      </c>
      <c r="AB33" s="54" t="str">
        <f t="shared" si="7"/>
        <v>0.000219721116209732-0.000102237649155385i</v>
      </c>
      <c r="AC33" s="41">
        <f>20*LOG10('B4 at 100Hz'!C$28*50000*IMABS(AB33))</f>
        <v>21.667993130258093</v>
      </c>
      <c r="AD33" s="41">
        <f t="shared" si="8"/>
        <v>12.117126909180055</v>
      </c>
      <c r="AE33" s="36">
        <f t="shared" si="9"/>
        <v>-24.952861944456867</v>
      </c>
      <c r="AF33"/>
      <c r="AG33" s="78"/>
      <c r="AH33"/>
    </row>
    <row r="34" spans="2:34" s="12" customFormat="1" x14ac:dyDescent="0.25">
      <c r="B34" s="37">
        <v>17</v>
      </c>
      <c r="C34" s="30" t="str">
        <f t="shared" si="0"/>
        <v>106.814150222053i</v>
      </c>
      <c r="D34" s="31" t="str">
        <f>COMPLEX('B4 at 100Hz'!C$18,2*PI()*B34*'B4 at 100Hz'!C$19)</f>
        <v>6</v>
      </c>
      <c r="E34" s="32" t="str">
        <f>IMSUB(COMPLEX(1,0),IMDIV(COMPLEX('B4 at 100Hz'!C$38,0),IMSUM(COMPLEX('B4 at 100Hz'!C$38,0),IMPRODUCT(C34,COMPLEX('B4 at 100Hz'!C$39,0)))))</f>
        <v>0.586109846446753+0.492529282728364i</v>
      </c>
      <c r="F34" s="32" t="str">
        <f>IMDIV(IMPRODUCT(C34,COMPLEX(('B4 at 100Hz'!C$39*'B4 at 100Hz'!C$13/'B4 at 100Hz'!C$23),0)),IMSUM(COMPLEX('B4 at 100Hz'!C$38,0),IMPRODUCT(C34,COMPLEX('B4 at 100Hz'!C$39,0))))</f>
        <v>0.348060990466788+0.292488227283015i</v>
      </c>
      <c r="G34" s="43" t="str">
        <f>IMPRODUCT(F34,IMSUB(COMPLEX(1,0),IMDIV(IMPRODUCT(COMPLEX('B4 at 100Hz'!C$38,0),E34),IMSUM(COMPLEX(0-(2*PI()*B34)^2*'B4 at 100Hz'!C$37,0),IMPRODUCT(C34,COMPLEX(0,0)),IMPRODUCT(COMPLEX('B4 at 100Hz'!C$38,0),E34)))))</f>
        <v>-0.0176619515891602+0.000441698187646189i</v>
      </c>
      <c r="H34" s="45" t="str">
        <f>IMDIV(COMPLEX('B4 at 100Hz'!C$17,0),IMPRODUCT(D34,IMSUM(COMPLEX('B4 at 100Hz'!C$15-(2*PI()*B34)^2*'B4 at 100Hz'!C$14,0),IMPRODUCT(C34,IMSUM(COMPLEX('B4 at 100Hz'!C$16,0),IMDIV(COMPLEX('B4 at 100Hz'!C$17^2,0),D34))),IMPRODUCT(COMPLEX('B4 at 100Hz'!C$13*'B4 at 100Hz'!C$38/'B4 at 100Hz'!C$23,0),G34))))</f>
        <v>0.00066788832674197-0.000299130144972583i</v>
      </c>
      <c r="I34" s="40">
        <f t="shared" si="1"/>
        <v>-24.126390256431666</v>
      </c>
      <c r="J34" s="33" t="str">
        <f>IMPRODUCT(IMDIV(IMPRODUCT(COMPLEX(-'B4 at 100Hz'!C$38,0),F34),IMSUM(IMPRODUCT(COMPLEX('B4 at 100Hz'!C$38,0),E34),COMPLEX(Calculations!C$3-(2*PI()*B34)^2*'B4 at 100Hz'!C$37,0),IMPRODUCT(COMPLEX(Calculations!C$4,0),C34))),H34)</f>
        <v>-0.000403601593459456+0.000193018242312667i</v>
      </c>
      <c r="K34" s="40">
        <f t="shared" si="2"/>
        <v>154.44102921192675</v>
      </c>
      <c r="L34" s="53" t="str">
        <f>IMSUM(IMPRODUCT(COMPLEX(-('B4 at 100Hz'!C$13/'B4 at 100Hz'!C$23),0),H34),IMDIV(IMPRODUCT(COMPLEX(-'B4 at 100Hz'!C$38,0),J34),IMSUM(COMPLEX('B4 at 100Hz'!C$38,0),IMPRODUCT(COMPLEX('B4 at 100Hz'!C$39,0),C34))),IMDIV(IMPRODUCT(COMPLEX('B4 at 100Hz'!C$39*'B4 at 100Hz'!C$13/'B4 at 100Hz'!C$23,0),C34,H34),IMSUM(COMPLEX('B4 at 100Hz'!C$38,0),IMPRODUCT(COMPLEX('B4 at 100Hz'!C$39,0),C34))))</f>
        <v>-4.68758588473435E-06-9.80175298401341E-06i</v>
      </c>
      <c r="M34" s="41">
        <f t="shared" si="3"/>
        <v>-115.55897078806889</v>
      </c>
      <c r="N34" s="52" t="str">
        <f>IMPRODUCT(COMPLEX(('B4 at 100Hz'!C$9*'B4 at 100Hz'!C$13)/(2*PI()),0),C34,C34,H34)</f>
        <v>-0.00817703916817473+0.0036622872625345i</v>
      </c>
      <c r="O34" s="41">
        <f t="shared" si="4"/>
        <v>155.87360974356832</v>
      </c>
      <c r="P34" s="39" t="str">
        <f>IMPRODUCT(COMPLEX(('B4 at 100Hz'!C$9*'B4 at 100Hz'!C$23)/(2*PI()),0),C34,C34,J34)</f>
        <v>0.00832087049927491-0.00397936931941946i</v>
      </c>
      <c r="Q34" s="36">
        <f t="shared" si="5"/>
        <v>-25.558970788073221</v>
      </c>
      <c r="R34" s="54" t="str">
        <f>IMPRODUCT(COMPLEX(('B4 at 100Hz'!C$9*'B4 at 100Hz'!C$23)/(2*PI()),0),C34,C34,L34)</f>
        <v>0.0000966418263287203+0.000202078283553779i</v>
      </c>
      <c r="S34" s="46">
        <f t="shared" si="6"/>
        <v>64.441029211931109</v>
      </c>
      <c r="T34" s="51">
        <f>IMABS(IMDIV(D34,IMSUB(COMPLEX(1,0),IMPRODUCT(COMPLEX('B4 at 100Hz'!C$17,0),IMPRODUCT(C34,H34)))))</f>
        <v>6.5620275200008171</v>
      </c>
      <c r="U34" s="34">
        <f>20*LOG10('B4 at 100Hz'!C$28*50000*IMABS(N34))</f>
        <v>53.025274509144893</v>
      </c>
      <c r="V34" s="35">
        <f>20*LOG10('B4 at 100Hz'!C$28*50000*IMABS(P34))</f>
        <v>53.277280098110644</v>
      </c>
      <c r="W34" s="35">
        <f>20*LOG10('B4 at 100Hz'!C$28*50000*IMABS(R34))</f>
        <v>20.984297725388934</v>
      </c>
      <c r="X34" s="41">
        <f>1000*'B4 at 100Hz'!C$28*IMABS(H34)</f>
        <v>0.7318153186627806</v>
      </c>
      <c r="Y34" s="41">
        <f>1000*'B4 at 100Hz'!C$28*IMABS(J34)</f>
        <v>0.44738159115958648</v>
      </c>
      <c r="Z34" s="41">
        <f>'B4 at 100Hz'!C$28*IMABS(IMPRODUCT(C34,J34))</f>
        <v>4.7786684484701164E-2</v>
      </c>
      <c r="AA34" s="41">
        <f>1000*'B4 at 100Hz'!C$28*IMABS(L34)</f>
        <v>1.0864981499587402E-2</v>
      </c>
      <c r="AB34" s="54" t="str">
        <f t="shared" si="7"/>
        <v>0.000240473157428901-0.000115003773331181i</v>
      </c>
      <c r="AC34" s="41">
        <f>20*LOG10('B4 at 100Hz'!C$28*50000*IMABS(AB34))</f>
        <v>22.49523695323678</v>
      </c>
      <c r="AD34" s="41">
        <f t="shared" si="8"/>
        <v>13.327903747798702</v>
      </c>
      <c r="AE34" s="36">
        <f t="shared" si="9"/>
        <v>-25.558970788078547</v>
      </c>
      <c r="AF34"/>
      <c r="AG34" s="78"/>
      <c r="AH34"/>
    </row>
    <row r="35" spans="2:34" s="12" customFormat="1" x14ac:dyDescent="0.25">
      <c r="B35" s="37">
        <v>17.399999999999999</v>
      </c>
      <c r="C35" s="30" t="str">
        <f t="shared" si="0"/>
        <v>109.327424344925i</v>
      </c>
      <c r="D35" s="31" t="str">
        <f>COMPLEX('B4 at 100Hz'!C$18,2*PI()*B35*'B4 at 100Hz'!C$19)</f>
        <v>6</v>
      </c>
      <c r="E35" s="32" t="str">
        <f>IMSUB(COMPLEX(1,0),IMDIV(COMPLEX('B4 at 100Hz'!C$38,0),IMSUM(COMPLEX('B4 at 100Hz'!C$38,0),IMPRODUCT(C35,COMPLEX('B4 at 100Hz'!C$39,0)))))</f>
        <v>0.597346351394229+0.49043214400183i</v>
      </c>
      <c r="F35" s="32" t="str">
        <f>IMDIV(IMPRODUCT(C35,COMPLEX(('B4 at 100Hz'!C$39*'B4 at 100Hz'!C$13/'B4 at 100Hz'!C$23),0)),IMSUM(COMPLEX('B4 at 100Hz'!C$38,0),IMPRODUCT(C35,COMPLEX('B4 at 100Hz'!C$39,0))))</f>
        <v>0.354733782376213+0.291242842673409i</v>
      </c>
      <c r="G35" s="43" t="str">
        <f>IMPRODUCT(F35,IMSUB(COMPLEX(1,0),IMDIV(IMPRODUCT(COMPLEX('B4 at 100Hz'!C$38,0),E35),IMSUM(COMPLEX(0-(2*PI()*B35)^2*'B4 at 100Hz'!C$37,0),IMPRODUCT(C35,COMPLEX(0,0)),IMPRODUCT(COMPLEX('B4 at 100Hz'!C$38,0),E35)))))</f>
        <v>-0.0185285494988885+0.000474946275260126i</v>
      </c>
      <c r="H35" s="45" t="str">
        <f>IMDIV(COMPLEX('B4 at 100Hz'!C$17,0),IMPRODUCT(D35,IMSUM(COMPLEX('B4 at 100Hz'!C$15-(2*PI()*B35)^2*'B4 at 100Hz'!C$14,0),IMPRODUCT(C35,IMSUM(COMPLEX('B4 at 100Hz'!C$16,0),IMDIV(COMPLEX('B4 at 100Hz'!C$17^2,0),D35))),IMPRODUCT(COMPLEX('B4 at 100Hz'!C$13*'B4 at 100Hz'!C$38/'B4 at 100Hz'!C$23,0),G35))))</f>
        <v>0.000663942401431775-0.000305338404242477i</v>
      </c>
      <c r="I35" s="40">
        <f t="shared" si="1"/>
        <v>-24.69708096470562</v>
      </c>
      <c r="J35" s="33" t="str">
        <f>IMPRODUCT(IMDIV(IMPRODUCT(COMPLEX(-'B4 at 100Hz'!C$38,0),F35),IMSUM(IMPRODUCT(COMPLEX('B4 at 100Hz'!C$38,0),E35),COMPLEX(Calculations!C$3-(2*PI()*B35)^2*'B4 at 100Hz'!C$37,0),IMPRODUCT(COMPLEX(Calculations!C$4,0),C35))),H35)</f>
        <v>-0.000401534889402569+0.000197278858087781i</v>
      </c>
      <c r="K35" s="40">
        <f t="shared" si="2"/>
        <v>153.83456559838004</v>
      </c>
      <c r="L35" s="53" t="str">
        <f>IMSUM(IMPRODUCT(COMPLEX(-('B4 at 100Hz'!C$13/'B4 at 100Hz'!C$23),0),H35),IMDIV(IMPRODUCT(COMPLEX(-'B4 at 100Hz'!C$38,0),J35),IMSUM(COMPLEX('B4 at 100Hz'!C$38,0),IMPRODUCT(COMPLEX('B4 at 100Hz'!C$39,0),C35))),IMDIV(IMPRODUCT(COMPLEX('B4 at 100Hz'!C$39*'B4 at 100Hz'!C$13/'B4 at 100Hz'!C$23,0),C35,H35),IMSUM(COMPLEX('B4 at 100Hz'!C$38,0),IMPRODUCT(COMPLEX('B4 at 100Hz'!C$39,0),C35))))</f>
        <v>-4.90378875818209E-06-9.98101010800708E-06i</v>
      </c>
      <c r="M35" s="41">
        <f t="shared" si="3"/>
        <v>-116.16543440161962</v>
      </c>
      <c r="N35" s="52" t="str">
        <f>IMPRODUCT(COMPLEX(('B4 at 100Hz'!C$9*'B4 at 100Hz'!C$13)/(2*PI()),0),C35,C35,H35)</f>
        <v>-0.00851575746236417+0.00391628519110544i</v>
      </c>
      <c r="O35" s="41">
        <f t="shared" si="4"/>
        <v>155.30291903529437</v>
      </c>
      <c r="P35" s="39" t="str">
        <f>IMPRODUCT(COMPLEX(('B4 at 100Hz'!C$9*'B4 at 100Hz'!C$23)/(2*PI()),0),C35,C35,J35)</f>
        <v>0.00867241060266542-0.00426085828583356i</v>
      </c>
      <c r="Q35" s="36">
        <f t="shared" si="5"/>
        <v>-26.165434401619954</v>
      </c>
      <c r="R35" s="54" t="str">
        <f>IMPRODUCT(COMPLEX(('B4 at 100Hz'!C$9*'B4 at 100Hz'!C$23)/(2*PI()),0),C35,C35,L35)</f>
        <v>0.000105912763105008+0.000215571349266263i</v>
      </c>
      <c r="S35" s="46">
        <f t="shared" si="6"/>
        <v>63.834565598380408</v>
      </c>
      <c r="T35" s="51">
        <f>IMABS(IMDIV(D35,IMSUB(COMPLEX(1,0),IMPRODUCT(COMPLEX('B4 at 100Hz'!C$17,0),IMPRODUCT(C35,H35)))))</f>
        <v>6.5910768194917884</v>
      </c>
      <c r="U35" s="34">
        <f>20*LOG10('B4 at 100Hz'!C$28*50000*IMABS(N35))</f>
        <v>53.417085425119851</v>
      </c>
      <c r="V35" s="35">
        <f>20*LOG10('B4 at 100Hz'!C$28*50000*IMABS(P35))</f>
        <v>53.681269895017536</v>
      </c>
      <c r="W35" s="35">
        <f>20*LOG10('B4 at 100Hz'!C$28*50000*IMABS(R35))</f>
        <v>21.5902940603847</v>
      </c>
      <c r="X35" s="41">
        <f>1000*'B4 at 100Hz'!C$28*IMABS(H35)</f>
        <v>0.73078796755579833</v>
      </c>
      <c r="Y35" s="41">
        <f>1000*'B4 at 100Hz'!C$28*IMABS(J35)</f>
        <v>0.44738039212280212</v>
      </c>
      <c r="Z35" s="41">
        <f>'B4 at 100Hz'!C$28*IMABS(IMPRODUCT(C35,J35))</f>
        <v>4.8910945973208546E-2</v>
      </c>
      <c r="AA35" s="41">
        <f>1000*'B4 at 100Hz'!C$28*IMABS(L35)</f>
        <v>1.1120598318481455E-2</v>
      </c>
      <c r="AB35" s="54" t="str">
        <f t="shared" si="7"/>
        <v>0.000262565903406257-0.000129001745461857i</v>
      </c>
      <c r="AC35" s="41">
        <f>20*LOG10('B4 at 100Hz'!C$28*50000*IMABS(AB35))</f>
        <v>23.303239826319903</v>
      </c>
      <c r="AD35" s="41">
        <f t="shared" si="8"/>
        <v>14.627226665002983</v>
      </c>
      <c r="AE35" s="36">
        <f t="shared" si="9"/>
        <v>-26.165434401616512</v>
      </c>
      <c r="AG35" s="78"/>
    </row>
    <row r="36" spans="2:34" s="12" customFormat="1" x14ac:dyDescent="0.25">
      <c r="B36" s="37">
        <v>17.8</v>
      </c>
      <c r="C36" s="30" t="str">
        <f t="shared" si="0"/>
        <v>111.840698467797i</v>
      </c>
      <c r="D36" s="31" t="str">
        <f>COMPLEX('B4 at 100Hz'!C$18,2*PI()*B36*'B4 at 100Hz'!C$19)</f>
        <v>6</v>
      </c>
      <c r="E36" s="32" t="str">
        <f>IMSUB(COMPLEX(1,0),IMDIV(COMPLEX('B4 at 100Hz'!C$38,0),IMSUM(COMPLEX('B4 at 100Hz'!C$38,0),IMPRODUCT(C36,COMPLEX('B4 at 100Hz'!C$39,0)))))</f>
        <v>0.608229683966723+0.488145813777465i</v>
      </c>
      <c r="F36" s="32" t="str">
        <f>IMDIV(IMPRODUCT(C36,COMPLEX(('B4 at 100Hz'!C$39*'B4 at 100Hz'!C$13/'B4 at 100Hz'!C$23),0)),IMSUM(COMPLEX('B4 at 100Hz'!C$38,0),IMPRODUCT(C36,COMPLEX('B4 at 100Hz'!C$39,0))))</f>
        <v>0.361196843076738+0.289885106803159i</v>
      </c>
      <c r="G36" s="43" t="str">
        <f>IMPRODUCT(F36,IMSUB(COMPLEX(1,0),IMDIV(IMPRODUCT(COMPLEX('B4 at 100Hz'!C$38,0),E36),IMSUM(COMPLEX(0-(2*PI()*B36)^2*'B4 at 100Hz'!C$37,0),IMPRODUCT(C36,COMPLEX(0,0)),IMPRODUCT(COMPLEX('B4 at 100Hz'!C$38,0),E36)))))</f>
        <v>-0.0194177916138695+0.000509923104688326i</v>
      </c>
      <c r="H36" s="45" t="str">
        <f>IMDIV(COMPLEX('B4 at 100Hz'!C$17,0),IMPRODUCT(D36,IMSUM(COMPLEX('B4 at 100Hz'!C$15-(2*PI()*B36)^2*'B4 at 100Hz'!C$14,0),IMPRODUCT(C36,IMSUM(COMPLEX('B4 at 100Hz'!C$16,0),IMDIV(COMPLEX('B4 at 100Hz'!C$17^2,0),D36))),IMPRODUCT(COMPLEX('B4 at 100Hz'!C$13*'B4 at 100Hz'!C$38/'B4 at 100Hz'!C$23,0),G36))))</f>
        <v>0.000659916430704128-0.000311490065350933i</v>
      </c>
      <c r="I36" s="40">
        <f t="shared" si="1"/>
        <v>-25.267985750536418</v>
      </c>
      <c r="J36" s="33" t="str">
        <f>IMPRODUCT(IMDIV(IMPRODUCT(COMPLEX(-'B4 at 100Hz'!C$38,0),F36),IMSUM(IMPRODUCT(COMPLEX('B4 at 100Hz'!C$38,0),E36),COMPLEX(Calculations!C$3-(2*PI()*B36)^2*'B4 at 100Hz'!C$37,0),IMPRODUCT(COMPLEX(Calculations!C$4,0),C36))),H36)</f>
        <v>-0.00039942190862197+0.000201519877981125i</v>
      </c>
      <c r="K36" s="40">
        <f t="shared" si="2"/>
        <v>153.22773770481339</v>
      </c>
      <c r="L36" s="53" t="str">
        <f>IMSUM(IMPRODUCT(COMPLEX(-('B4 at 100Hz'!C$13/'B4 at 100Hz'!C$23),0),H36),IMDIV(IMPRODUCT(COMPLEX(-'B4 at 100Hz'!C$38,0),J36),IMSUM(COMPLEX('B4 at 100Hz'!C$38,0),IMPRODUCT(COMPLEX('B4 at 100Hz'!C$39,0),C36))),IMDIV(IMPRODUCT(COMPLEX('B4 at 100Hz'!C$39*'B4 at 100Hz'!C$13/'B4 at 100Hz'!C$23,0),C36,H36),IMSUM(COMPLEX('B4 at 100Hz'!C$38,0),IMPRODUCT(COMPLEX('B4 at 100Hz'!C$39,0),C36))))</f>
        <v>-5.12436261152069E-06-0.0000101567285335305i</v>
      </c>
      <c r="M36" s="41">
        <f t="shared" si="3"/>
        <v>-116.77226229518865</v>
      </c>
      <c r="N36" s="52" t="str">
        <f>IMPRODUCT(COMPLEX(('B4 at 100Hz'!C$9*'B4 at 100Hz'!C$13)/(2*PI()),0),C36,C36,H36)</f>
        <v>-0.00885774816201313+0.00418098478151791i</v>
      </c>
      <c r="O36" s="41">
        <f t="shared" si="4"/>
        <v>154.73201424946356</v>
      </c>
      <c r="P36" s="39" t="str">
        <f>IMPRODUCT(COMPLEX(('B4 at 100Hz'!C$9*'B4 at 100Hz'!C$23)/(2*PI()),0),C36,C36,J36)</f>
        <v>0.00902796642430604-0.00455486955765795i</v>
      </c>
      <c r="Q36" s="36">
        <f t="shared" si="5"/>
        <v>-26.772262295186625</v>
      </c>
      <c r="R36" s="54" t="str">
        <f>IMPRODUCT(COMPLEX(('B4 at 100Hz'!C$9*'B4 at 100Hz'!C$23)/(2*PI()),0),C36,C36,L36)</f>
        <v>0.000115823825894745+0.00022956828907522i</v>
      </c>
      <c r="S36" s="46">
        <f t="shared" si="6"/>
        <v>63.227737704811474</v>
      </c>
      <c r="T36" s="51">
        <f>IMABS(IMDIV(D36,IMSUB(COMPLEX(1,0),IMPRODUCT(COMPLEX('B4 at 100Hz'!C$17,0),IMPRODUCT(C36,H36)))))</f>
        <v>6.621035737529902</v>
      </c>
      <c r="U36" s="34">
        <f>20*LOG10('B4 at 100Hz'!C$28*50000*IMABS(N36))</f>
        <v>53.799412448892866</v>
      </c>
      <c r="V36" s="35">
        <f>20*LOG10('B4 at 100Hz'!C$28*50000*IMABS(P36))</f>
        <v>54.076076340650985</v>
      </c>
      <c r="W36" s="35">
        <f>20*LOG10('B4 at 100Hz'!C$28*50000*IMABS(R36))</f>
        <v>22.182515586544227</v>
      </c>
      <c r="X36" s="41">
        <f>1000*'B4 at 100Hz'!C$28*IMABS(H36)</f>
        <v>0.72973677194287301</v>
      </c>
      <c r="Y36" s="41">
        <f>1000*'B4 at 100Hz'!C$28*IMABS(J36)</f>
        <v>0.44737917062458871</v>
      </c>
      <c r="Z36" s="41">
        <f>'B4 at 100Hz'!C$28*IMABS(IMPRODUCT(C36,J36))</f>
        <v>5.0035198922597696E-2</v>
      </c>
      <c r="AA36" s="41">
        <f>1000*'B4 at 100Hz'!C$28*IMABS(L36)</f>
        <v>1.1376213195883058E-2</v>
      </c>
      <c r="AB36" s="54" t="str">
        <f t="shared" si="7"/>
        <v>0.000286042088187654-0.00014431648706482i</v>
      </c>
      <c r="AC36" s="41">
        <f>20*LOG10('B4 at 100Hz'!C$28*50000*IMABS(AB36))</f>
        <v>24.092876433005152</v>
      </c>
      <c r="AD36" s="41">
        <f t="shared" si="8"/>
        <v>16.019310585468716</v>
      </c>
      <c r="AE36" s="36">
        <f t="shared" si="9"/>
        <v>-26.772262295189034</v>
      </c>
      <c r="AG36" s="78"/>
    </row>
    <row r="37" spans="2:34" s="12" customFormat="1" x14ac:dyDescent="0.25">
      <c r="B37" s="37">
        <v>18.2</v>
      </c>
      <c r="C37" s="30" t="str">
        <f t="shared" si="0"/>
        <v>114.353972590668i</v>
      </c>
      <c r="D37" s="31" t="str">
        <f>COMPLEX('B4 at 100Hz'!C$18,2*PI()*B37*'B4 at 100Hz'!C$19)</f>
        <v>6</v>
      </c>
      <c r="E37" s="32" t="str">
        <f>IMSUB(COMPLEX(1,0),IMDIV(COMPLEX('B4 at 100Hz'!C$38,0),IMSUM(COMPLEX('B4 at 100Hz'!C$38,0),IMPRODUCT(C37,COMPLEX('B4 at 100Hz'!C$39,0)))))</f>
        <v>0.618768194287926+0.485689320477181i</v>
      </c>
      <c r="F37" s="32" t="str">
        <f>IMDIV(IMPRODUCT(C37,COMPLEX(('B4 at 100Hz'!C$39*'B4 at 100Hz'!C$13/'B4 at 100Hz'!C$23),0)),IMSUM(COMPLEX('B4 at 100Hz'!C$38,0),IMPRODUCT(C37,COMPLEX('B4 at 100Hz'!C$39,0))))</f>
        <v>0.367455131284451+0.288426319689523i</v>
      </c>
      <c r="G37" s="43" t="str">
        <f>IMPRODUCT(F37,IMSUB(COMPLEX(1,0),IMDIV(IMPRODUCT(COMPLEX('B4 at 100Hz'!C$38,0),E37),IMSUM(COMPLEX(0-(2*PI()*B37)^2*'B4 at 100Hz'!C$37,0),IMPRODUCT(C37,COMPLEX(0,0)),IMPRODUCT(COMPLEX('B4 at 100Hz'!C$38,0),E37)))))</f>
        <v>-0.020329860578612+0.000546684761069996i</v>
      </c>
      <c r="H37" s="45" t="str">
        <f>IMDIV(COMPLEX('B4 at 100Hz'!C$17,0),IMPRODUCT(D37,IMSUM(COMPLEX('B4 at 100Hz'!C$15-(2*PI()*B37)^2*'B4 at 100Hz'!C$14,0),IMPRODUCT(C37,IMSUM(COMPLEX('B4 at 100Hz'!C$16,0),IMDIV(COMPLEX('B4 at 100Hz'!C$17^2,0),D37))),IMPRODUCT(COMPLEX('B4 at 100Hz'!C$13*'B4 at 100Hz'!C$38/'B4 at 100Hz'!C$23,0),G37))))</f>
        <v>0.000655811207839325-0.000317583977610812i</v>
      </c>
      <c r="I37" s="40">
        <f t="shared" si="1"/>
        <v>-25.839110029091241</v>
      </c>
      <c r="J37" s="33" t="str">
        <f>IMPRODUCT(IMDIV(IMPRODUCT(COMPLEX(-'B4 at 100Hz'!C$38,0),F37),IMSUM(IMPRODUCT(COMPLEX('B4 at 100Hz'!C$38,0),E37),COMPLEX(Calculations!C$3-(2*PI()*B37)^2*'B4 at 100Hz'!C$37,0),IMPRODUCT(COMPLEX(Calculations!C$4,0),C37))),H37)</f>
        <v>-0.000397262773226206+0.000205740851959101i</v>
      </c>
      <c r="K37" s="40">
        <f t="shared" si="2"/>
        <v>152.62053593126217</v>
      </c>
      <c r="L37" s="53" t="str">
        <f>IMSUM(IMPRODUCT(COMPLEX(-('B4 at 100Hz'!C$13/'B4 at 100Hz'!C$23),0),H37),IMDIV(IMPRODUCT(COMPLEX(-'B4 at 100Hz'!C$38,0),J37),IMSUM(COMPLEX('B4 at 100Hz'!C$38,0),IMPRODUCT(COMPLEX('B4 at 100Hz'!C$39,0),C37))),IMDIV(IMPRODUCT(COMPLEX('B4 at 100Hz'!C$39*'B4 at 100Hz'!C$13/'B4 at 100Hz'!C$23,0),C37,H37),IMSUM(COMPLEX('B4 at 100Hz'!C$38,0),IMPRODUCT(COMPLEX('B4 at 100Hz'!C$39,0),C37))))</f>
        <v>-5.34926215093771E-06-0.0000103288321038818i</v>
      </c>
      <c r="M37" s="41">
        <f t="shared" si="3"/>
        <v>-117.37946406874156</v>
      </c>
      <c r="N37" s="52" t="str">
        <f>IMPRODUCT(COMPLEX(('B4 at 100Hz'!C$9*'B4 at 100Hz'!C$13)/(2*PI()),0),C37,C37,H37)</f>
        <v>-0.00920271542902652+0.00445651879052162i</v>
      </c>
      <c r="O37" s="41">
        <f t="shared" si="4"/>
        <v>154.16088997090878</v>
      </c>
      <c r="P37" s="39" t="str">
        <f>IMPRODUCT(COMPLEX(('B4 at 100Hz'!C$9*'B4 at 100Hz'!C$23)/(2*PI()),0),C37,C37,J37)</f>
        <v>0.00938725669865379-0.00486162389457036i</v>
      </c>
      <c r="Q37" s="36">
        <f t="shared" si="5"/>
        <v>-27.37946406873785</v>
      </c>
      <c r="R37" s="54" t="str">
        <f>IMPRODUCT(COMPLEX(('B4 at 100Hz'!C$9*'B4 at 100Hz'!C$23)/(2*PI()),0),C37,C37,L37)</f>
        <v>0.000126402221258855+0.000244068674165009i</v>
      </c>
      <c r="S37" s="46">
        <f t="shared" si="6"/>
        <v>62.620535931258409</v>
      </c>
      <c r="T37" s="51">
        <f>IMABS(IMDIV(D37,IMSUB(COMPLEX(1,0),IMPRODUCT(COMPLEX('B4 at 100Hz'!C$17,0),IMPRODUCT(C37,H37)))))</f>
        <v>6.6519232386933185</v>
      </c>
      <c r="U37" s="34">
        <f>20*LOG10('B4 at 100Hz'!C$28*50000*IMABS(N37))</f>
        <v>54.172662515538846</v>
      </c>
      <c r="V37" s="35">
        <f>20*LOG10('B4 at 100Hz'!C$28*50000*IMABS(P37))</f>
        <v>54.462107613719901</v>
      </c>
      <c r="W37" s="35">
        <f>20*LOG10('B4 at 100Hz'!C$28*50000*IMABS(R37))</f>
        <v>22.761574573136933</v>
      </c>
      <c r="X37" s="41">
        <f>1000*'B4 at 100Hz'!C$28*IMABS(H37)</f>
        <v>0.72866173438899562</v>
      </c>
      <c r="Y37" s="41">
        <f>1000*'B4 at 100Hz'!C$28*IMABS(J37)</f>
        <v>0.44737792654112096</v>
      </c>
      <c r="Z37" s="41">
        <f>'B4 at 100Hz'!C$28*IMABS(IMPRODUCT(C37,J37))</f>
        <v>5.1159443149353216E-2</v>
      </c>
      <c r="AA37" s="41">
        <f>1000*'B4 at 100Hz'!C$28*IMABS(L37)</f>
        <v>1.163182609007004E-2</v>
      </c>
      <c r="AB37" s="54" t="str">
        <f t="shared" si="7"/>
        <v>0.000310943490886125-0.000161036429883731i</v>
      </c>
      <c r="AC37" s="41">
        <f>20*LOG10('B4 at 100Hz'!C$28*50000*IMABS(AB37))</f>
        <v>24.864963133120867</v>
      </c>
      <c r="AD37" s="41">
        <f t="shared" si="8"/>
        <v>17.508468399188121</v>
      </c>
      <c r="AE37" s="36">
        <f t="shared" si="9"/>
        <v>-27.379464068741548</v>
      </c>
      <c r="AG37" s="78"/>
    </row>
    <row r="38" spans="2:34" s="12" customFormat="1" x14ac:dyDescent="0.25">
      <c r="B38" s="37">
        <v>18.600000000000001</v>
      </c>
      <c r="C38" s="30" t="str">
        <f t="shared" si="0"/>
        <v>116.86724671354i</v>
      </c>
      <c r="D38" s="31" t="str">
        <f>COMPLEX('B4 at 100Hz'!C$18,2*PI()*B38*'B4 at 100Hz'!C$19)</f>
        <v>6</v>
      </c>
      <c r="E38" s="32" t="str">
        <f>IMSUB(COMPLEX(1,0),IMDIV(COMPLEX('B4 at 100Hz'!C$38,0),IMSUM(COMPLEX('B4 at 100Hz'!C$38,0),IMPRODUCT(C38,COMPLEX('B4 at 100Hz'!C$39,0)))))</f>
        <v>0.628970571429843+0.483080315998344i</v>
      </c>
      <c r="F38" s="32" t="str">
        <f>IMDIV(IMPRODUCT(C38,COMPLEX(('B4 at 100Hz'!C$39*'B4 at 100Hz'!C$13/'B4 at 100Hz'!C$23),0)),IMSUM(COMPLEX('B4 at 100Hz'!C$38,0),IMPRODUCT(C38,COMPLEX('B4 at 100Hz'!C$39,0))))</f>
        <v>0.373513806999693+0.286876963901455i</v>
      </c>
      <c r="G38" s="43" t="str">
        <f>IMPRODUCT(F38,IMSUB(COMPLEX(1,0),IMDIV(IMPRODUCT(COMPLEX('B4 at 100Hz'!C$38,0),E38),IMSUM(COMPLEX(0-(2*PI()*B38)^2*'B4 at 100Hz'!C$37,0),IMPRODUCT(C38,COMPLEX(0,0)),IMPRODUCT(COMPLEX('B4 at 100Hz'!C$38,0),E38)))))</f>
        <v>-0.0212649444873726+0.000585288597851681i</v>
      </c>
      <c r="H38" s="45" t="str">
        <f>IMDIV(COMPLEX('B4 at 100Hz'!C$17,0),IMPRODUCT(D38,IMSUM(COMPLEX('B4 at 100Hz'!C$15-(2*PI()*B38)^2*'B4 at 100Hz'!C$14,0),IMPRODUCT(C38,IMSUM(COMPLEX('B4 at 100Hz'!C$16,0),IMDIV(COMPLEX('B4 at 100Hz'!C$17^2,0),D38))),IMPRODUCT(COMPLEX('B4 at 100Hz'!C$13*'B4 at 100Hz'!C$38/'B4 at 100Hz'!C$23,0),G38))))</f>
        <v>0.000651627542412543-0.000323619000438901i</v>
      </c>
      <c r="I38" s="40">
        <f t="shared" si="1"/>
        <v>-26.410459253887328</v>
      </c>
      <c r="J38" s="33" t="str">
        <f>IMPRODUCT(IMDIV(IMPRODUCT(COMPLEX(-'B4 at 100Hz'!C$38,0),F38),IMSUM(IMPRODUCT(COMPLEX('B4 at 100Hz'!C$38,0),E38),COMPLEX(Calculations!C$3-(2*PI()*B38)^2*'B4 at 100Hz'!C$37,0),IMPRODUCT(COMPLEX(Calculations!C$4,0),C38))),H38)</f>
        <v>-0.000395057607955807+0.000209941329922898i</v>
      </c>
      <c r="K38" s="40">
        <f t="shared" si="2"/>
        <v>152.01295058488412</v>
      </c>
      <c r="L38" s="53" t="str">
        <f>IMSUM(IMPRODUCT(COMPLEX(-('B4 at 100Hz'!C$13/'B4 at 100Hz'!C$23),0),H38),IMDIV(IMPRODUCT(COMPLEX(-'B4 at 100Hz'!C$38,0),J38),IMSUM(COMPLEX('B4 at 100Hz'!C$38,0),IMPRODUCT(COMPLEX('B4 at 100Hz'!C$39,0),C38))),IMDIV(IMPRODUCT(COMPLEX('B4 at 100Hz'!C$39*'B4 at 100Hz'!C$13/'B4 at 100Hz'!C$23,0),C38,H38),IMSUM(COMPLEX('B4 at 100Hz'!C$38,0),IMPRODUCT(COMPLEX('B4 at 100Hz'!C$39,0),C38))))</f>
        <v>-5.57844105223727E-06-0.0000104972450113974i</v>
      </c>
      <c r="M38" s="41">
        <f t="shared" si="3"/>
        <v>-117.98704941511646</v>
      </c>
      <c r="N38" s="52" t="str">
        <f>IMPRODUCT(COMPLEX(('B4 at 100Hz'!C$9*'B4 at 100Hz'!C$13)/(2*PI()),0),C38,C38,H38)</f>
        <v>-0.0095503591321047+0.00474301264909941i</v>
      </c>
      <c r="O38" s="41">
        <f t="shared" si="4"/>
        <v>153.58954074611265</v>
      </c>
      <c r="P38" s="39" t="str">
        <f>IMPRODUCT(COMPLEX(('B4 at 100Hz'!C$9*'B4 at 100Hz'!C$23)/(2*PI()),0),C38,C38,J38)</f>
        <v>0.00974999439958976-0.00518133748032935i</v>
      </c>
      <c r="Q38" s="36">
        <f t="shared" si="5"/>
        <v>-27.987049415115877</v>
      </c>
      <c r="R38" s="54" t="str">
        <f>IMPRODUCT(COMPLEX(('B4 at 100Hz'!C$9*'B4 at 100Hz'!C$23)/(2*PI()),0),C38,C38,L38)</f>
        <v>0.000137675538763044+0.000259071279760534i</v>
      </c>
      <c r="S38" s="46">
        <f t="shared" si="6"/>
        <v>62.012950584883484</v>
      </c>
      <c r="T38" s="51">
        <f>IMABS(IMDIV(D38,IMSUB(COMPLEX(1,0),IMPRODUCT(COMPLEX('B4 at 100Hz'!C$17,0),IMPRODUCT(C38,H38)))))</f>
        <v>6.683759085043576</v>
      </c>
      <c r="U38" s="34">
        <f>20*LOG10('B4 at 100Hz'!C$28*50000*IMABS(N38))</f>
        <v>54.537215899541309</v>
      </c>
      <c r="V38" s="35">
        <f>20*LOG10('B4 at 100Hz'!C$28*50000*IMABS(P38))</f>
        <v>54.839745266477081</v>
      </c>
      <c r="W38" s="35">
        <f>20*LOG10('B4 at 100Hz'!C$28*50000*IMABS(R38))</f>
        <v>23.32804335055053</v>
      </c>
      <c r="X38" s="41">
        <f>1000*'B4 at 100Hz'!C$28*IMABS(H38)</f>
        <v>0.7275628574052444</v>
      </c>
      <c r="Y38" s="41">
        <f>1000*'B4 at 100Hz'!C$28*IMABS(J38)</f>
        <v>0.44737665966561013</v>
      </c>
      <c r="Z38" s="41">
        <f>'B4 at 100Hz'!C$28*IMABS(IMPRODUCT(C38,J38))</f>
        <v>5.2283678459020322E-2</v>
      </c>
      <c r="AA38" s="41">
        <f>1000*'B4 at 100Hz'!C$28*IMABS(L38)</f>
        <v>1.188743695682941E-2</v>
      </c>
      <c r="AB38" s="54" t="str">
        <f t="shared" si="7"/>
        <v>0.000337310806248104-0.000179253551469406i</v>
      </c>
      <c r="AC38" s="41">
        <f>20*LOG10('B4 at 100Hz'!C$28*50000*IMABS(AB38))</f>
        <v>25.620263035190931</v>
      </c>
      <c r="AD38" s="41">
        <f t="shared" si="8"/>
        <v>19.099110956150607</v>
      </c>
      <c r="AE38" s="36">
        <f t="shared" si="9"/>
        <v>-27.987049415114114</v>
      </c>
      <c r="AG38" s="78"/>
    </row>
    <row r="39" spans="2:34" s="12" customFormat="1" x14ac:dyDescent="0.25">
      <c r="B39" s="37">
        <v>19.100000000000001</v>
      </c>
      <c r="C39" s="30" t="str">
        <f t="shared" si="0"/>
        <v>120.00883936713i</v>
      </c>
      <c r="D39" s="31" t="str">
        <f>COMPLEX('B4 at 100Hz'!C$18,2*PI()*B39*'B4 at 100Hz'!C$19)</f>
        <v>6</v>
      </c>
      <c r="E39" s="32" t="str">
        <f>IMSUB(COMPLEX(1,0),IMDIV(COMPLEX('B4 at 100Hz'!C$38,0),IMSUM(COMPLEX('B4 at 100Hz'!C$38,0),IMPRODUCT(C39,COMPLEX('B4 at 100Hz'!C$39,0)))))</f>
        <v>0.641264485291664+0.479629383165045i</v>
      </c>
      <c r="F39" s="32" t="str">
        <f>IMDIV(IMPRODUCT(C39,COMPLEX(('B4 at 100Hz'!C$39*'B4 at 100Hz'!C$13/'B4 at 100Hz'!C$23),0)),IMSUM(COMPLEX('B4 at 100Hz'!C$38,0),IMPRODUCT(C39,COMPLEX('B4 at 100Hz'!C$39,0))))</f>
        <v>0.380814540576173+0.28482762945114i</v>
      </c>
      <c r="G39" s="43" t="str">
        <f>IMPRODUCT(F39,IMSUB(COMPLEX(1,0),IMDIV(IMPRODUCT(COMPLEX('B4 at 100Hz'!C$38,0),E39),IMSUM(COMPLEX(0-(2*PI()*B39)^2*'B4 at 100Hz'!C$37,0),IMPRODUCT(C39,COMPLEX(0,0)),IMPRODUCT(COMPLEX('B4 at 100Hz'!C$38,0),E39)))))</f>
        <v>-0.0224664596763179+0.000636223468079865i</v>
      </c>
      <c r="H39" s="45" t="str">
        <f>IMDIV(COMPLEX('B4 at 100Hz'!C$17,0),IMPRODUCT(D39,IMSUM(COMPLEX('B4 at 100Hz'!C$15-(2*PI()*B39)^2*'B4 at 100Hz'!C$14,0),IMPRODUCT(C39,IMSUM(COMPLEX('B4 at 100Hz'!C$16,0),IMDIV(COMPLEX('B4 at 100Hz'!C$17^2,0),D39))),IMPRODUCT(COMPLEX('B4 at 100Hz'!C$13*'B4 at 100Hz'!C$38/'B4 at 100Hz'!C$23,0),G39))))</f>
        <v>0.000646288910286308-0.000331078244806974i</v>
      </c>
      <c r="I39" s="40">
        <f t="shared" si="1"/>
        <v>-27.124970487877025</v>
      </c>
      <c r="J39" s="33" t="str">
        <f>IMPRODUCT(IMDIV(IMPRODUCT(COMPLEX(-'B4 at 100Hz'!C$38,0),F39),IMSUM(IMPRODUCT(COMPLEX('B4 at 100Hz'!C$38,0),E39),COMPLEX(Calculations!C$3-(2*PI()*B39)^2*'B4 at 100Hz'!C$37,0),IMPRODUCT(COMPLEX(Calculations!C$4,0),C39))),H39)</f>
        <v>-0.000392236616131244+0.000215162419027599i</v>
      </c>
      <c r="K39" s="40">
        <f t="shared" si="2"/>
        <v>151.25291458064052</v>
      </c>
      <c r="L39" s="53" t="str">
        <f>IMSUM(IMPRODUCT(COMPLEX(-('B4 at 100Hz'!C$13/'B4 at 100Hz'!C$23),0),H39),IMDIV(IMPRODUCT(COMPLEX(-'B4 at 100Hz'!C$38,0),J39),IMSUM(COMPLEX('B4 at 100Hz'!C$38,0),IMPRODUCT(COMPLEX('B4 at 100Hz'!C$39,0),C39))),IMDIV(IMPRODUCT(COMPLEX('B4 at 100Hz'!C$39*'B4 at 100Hz'!C$13/'B4 at 100Hz'!C$23,0),C39,H39),IMSUM(COMPLEX('B4 at 100Hz'!C$38,0),IMPRODUCT(COMPLEX('B4 at 100Hz'!C$39,0),C39))))</f>
        <v>-5.87086029060969E-06-0.0000107024562401516i</v>
      </c>
      <c r="M39" s="41">
        <f t="shared" si="3"/>
        <v>-118.74708541935944</v>
      </c>
      <c r="N39" s="52" t="str">
        <f>IMPRODUCT(COMPLEX(('B4 at 100Hz'!C$9*'B4 at 100Hz'!C$13)/(2*PI()),0),C39,C39,H39)</f>
        <v>-0.00998821358678527+0.0051167212843016i</v>
      </c>
      <c r="O39" s="41">
        <f t="shared" si="4"/>
        <v>152.87502951212295</v>
      </c>
      <c r="P39" s="39" t="str">
        <f>IMPRODUCT(COMPLEX(('B4 at 100Hz'!C$9*'B4 at 100Hz'!C$23)/(2*PI()),0),C39,C39,J39)</f>
        <v>0.0102078179495909-0.00559952516593303i</v>
      </c>
      <c r="Q39" s="36">
        <f t="shared" si="5"/>
        <v>-28.74708541935939</v>
      </c>
      <c r="R39" s="54" t="str">
        <f>IMPRODUCT(COMPLEX(('B4 at 100Hz'!C$9*'B4 at 100Hz'!C$23)/(2*PI()),0),C39,C39,L39)</f>
        <v>0.000152787043813302+0.000278527604053098i</v>
      </c>
      <c r="S39" s="46">
        <f t="shared" si="6"/>
        <v>61.252914580640578</v>
      </c>
      <c r="T39" s="51">
        <f>IMABS(IMDIV(D39,IMSUB(COMPLEX(1,0),IMPRODUCT(COMPLEX('B4 at 100Hz'!C$17,0),IMPRODUCT(C39,H39)))))</f>
        <v>6.7249189563963956</v>
      </c>
      <c r="U39" s="34">
        <f>20*LOG10('B4 at 100Hz'!C$28*50000*IMABS(N39))</f>
        <v>54.981217923695702</v>
      </c>
      <c r="V39" s="35">
        <f>20*LOG10('B4 at 100Hz'!C$28*50000*IMABS(P39))</f>
        <v>55.300530810567352</v>
      </c>
      <c r="W39" s="35">
        <f>20*LOG10('B4 at 100Hz'!C$28*50000*IMABS(R39))</f>
        <v>24.01923735523599</v>
      </c>
      <c r="X39" s="41">
        <f>1000*'B4 at 100Hz'!C$28*IMABS(H39)</f>
        <v>0.72615574069446709</v>
      </c>
      <c r="Y39" s="41">
        <f>1000*'B4 at 100Hz'!C$28*IMABS(J39)</f>
        <v>0.44737504355506569</v>
      </c>
      <c r="Z39" s="41">
        <f>'B4 at 100Hz'!C$28*IMABS(IMPRODUCT(C39,J39))</f>
        <v>5.368895973886266E-2</v>
      </c>
      <c r="AA39" s="41">
        <f>1000*'B4 at 100Hz'!C$28*IMABS(L39)</f>
        <v>1.2206947617001463E-2</v>
      </c>
      <c r="AB39" s="54" t="str">
        <f t="shared" si="7"/>
        <v>0.000372391406618931-0.000204276277578332i</v>
      </c>
      <c r="AC39" s="41">
        <f>20*LOG10('B4 at 100Hz'!C$28*50000*IMABS(AB39))</f>
        <v>26.541865500474064</v>
      </c>
      <c r="AD39" s="41">
        <f t="shared" si="8"/>
        <v>21.237005279987443</v>
      </c>
      <c r="AE39" s="36">
        <f t="shared" si="9"/>
        <v>-28.747085419357145</v>
      </c>
      <c r="AG39" s="78"/>
    </row>
    <row r="40" spans="2:34" s="12" customFormat="1" x14ac:dyDescent="0.25">
      <c r="B40" s="37">
        <v>19.5</v>
      </c>
      <c r="C40" s="30" t="str">
        <f t="shared" si="0"/>
        <v>122.522113490002i</v>
      </c>
      <c r="D40" s="31" t="str">
        <f>COMPLEX('B4 at 100Hz'!C$18,2*PI()*B40*'B4 at 100Hz'!C$19)</f>
        <v>6</v>
      </c>
      <c r="E40" s="32" t="str">
        <f>IMSUB(COMPLEX(1,0),IMDIV(COMPLEX('B4 at 100Hz'!C$38,0),IMSUM(COMPLEX('B4 at 100Hz'!C$38,0),IMPRODUCT(C40,COMPLEX('B4 at 100Hz'!C$39,0)))))</f>
        <v>0.650743479817339+0.476735150049332i</v>
      </c>
      <c r="F40" s="32" t="str">
        <f>IMDIV(IMPRODUCT(C40,COMPLEX(('B4 at 100Hz'!C$39*'B4 at 100Hz'!C$13/'B4 at 100Hz'!C$23),0)),IMSUM(COMPLEX('B4 at 100Hz'!C$38,0),IMPRODUCT(C40,COMPLEX('B4 at 100Hz'!C$39,0))))</f>
        <v>0.386443635946669+0.28310889080342i</v>
      </c>
      <c r="G40" s="43" t="str">
        <f>IMPRODUCT(F40,IMSUB(COMPLEX(1,0),IMDIV(IMPRODUCT(COMPLEX('B4 at 100Hz'!C$38,0),E40),IMSUM(COMPLEX(0-(2*PI()*B40)^2*'B4 at 100Hz'!C$37,0),IMPRODUCT(C40,COMPLEX(0,0)),IMPRODUCT(COMPLEX('B4 at 100Hz'!C$38,0),E40)))))</f>
        <v>-0.0234540438291808+0.000679188803791994i</v>
      </c>
      <c r="H40" s="45" t="str">
        <f>IMDIV(COMPLEX('B4 at 100Hz'!C$17,0),IMPRODUCT(D40,IMSUM(COMPLEX('B4 at 100Hz'!C$15-(2*PI()*B40)^2*'B4 at 100Hz'!C$14,0),IMPRODUCT(C40,IMSUM(COMPLEX('B4 at 100Hz'!C$16,0),IMDIV(COMPLEX('B4 at 100Hz'!C$17^2,0),D40))),IMPRODUCT(COMPLEX('B4 at 100Hz'!C$13*'B4 at 100Hz'!C$38/'B4 at 100Hz'!C$23,0),G40))))</f>
        <v>0.000641931792691533-0.000336976649884133i</v>
      </c>
      <c r="I40" s="40">
        <f t="shared" si="1"/>
        <v>-27.696845988494953</v>
      </c>
      <c r="J40" s="33" t="str">
        <f>IMPRODUCT(IMDIV(IMPRODUCT(COMPLEX(-'B4 at 100Hz'!C$38,0),F40),IMSUM(IMPRODUCT(COMPLEX('B4 at 100Hz'!C$38,0),E40),COMPLEX(Calculations!C$3-(2*PI()*B40)^2*'B4 at 100Hz'!C$37,0),IMPRODUCT(COMPLEX(Calculations!C$4,0),C40))),H40)</f>
        <v>-0.000389928353277877+0.000219315134837257i</v>
      </c>
      <c r="K40" s="40">
        <f t="shared" si="2"/>
        <v>150.644430253965</v>
      </c>
      <c r="L40" s="53" t="str">
        <f>IMSUM(IMPRODUCT(COMPLEX(-('B4 at 100Hz'!C$13/'B4 at 100Hz'!C$23),0),H40),IMDIV(IMPRODUCT(COMPLEX(-'B4 at 100Hz'!C$38,0),J40),IMSUM(COMPLEX('B4 at 100Hz'!C$38,0),IMPRODUCT(COMPLEX('B4 at 100Hz'!C$39,0),C40))),IMDIV(IMPRODUCT(COMPLEX('B4 at 100Hz'!C$39*'B4 at 100Hz'!C$13/'B4 at 100Hz'!C$23,0),C40,H40),IMSUM(COMPLEX('B4 at 100Hz'!C$38,0),IMPRODUCT(COMPLEX('B4 at 100Hz'!C$39,0),C40))))</f>
        <v>-6.10949304189634E-06-0.000010862289841311i</v>
      </c>
      <c r="M40" s="41">
        <f t="shared" si="3"/>
        <v>-119.35556974604319</v>
      </c>
      <c r="N40" s="52" t="str">
        <f>IMPRODUCT(COMPLEX(('B4 at 100Hz'!C$9*'B4 at 100Hz'!C$13)/(2*PI()),0),C40,C40,H40)</f>
        <v>-0.0103407607548576+0.00542829465076778i</v>
      </c>
      <c r="O40" s="41">
        <f t="shared" si="4"/>
        <v>152.30315401150514</v>
      </c>
      <c r="P40" s="39" t="str">
        <f>IMPRODUCT(COMPLEX(('B4 at 100Hz'!C$9*'B4 at 100Hz'!C$23)/(2*PI()),0),C40,C40,J40)</f>
        <v>0.0105772333679355-0.0059491630777636i</v>
      </c>
      <c r="Q40" s="36">
        <f t="shared" si="5"/>
        <v>-29.355569746034995</v>
      </c>
      <c r="R40" s="54" t="str">
        <f>IMPRODUCT(COMPLEX(('B4 at 100Hz'!C$9*'B4 at 100Hz'!C$23)/(2*PI()),0),C40,C40,L40)</f>
        <v>0.000165726685737736+0.000294651500963882i</v>
      </c>
      <c r="S40" s="46">
        <f t="shared" si="6"/>
        <v>60.644430253956784</v>
      </c>
      <c r="T40" s="51">
        <f>IMABS(IMDIV(D40,IMSUB(COMPLEX(1,0),IMPRODUCT(COMPLEX('B4 at 100Hz'!C$17,0),IMPRODUCT(C40,H40)))))</f>
        <v>6.7589651913041351</v>
      </c>
      <c r="U40" s="34">
        <f>20*LOG10('B4 at 100Hz'!C$28*50000*IMABS(N40))</f>
        <v>55.327471061061644</v>
      </c>
      <c r="V40" s="35">
        <f>20*LOG10('B4 at 100Hz'!C$28*50000*IMABS(P40))</f>
        <v>55.660554958542434</v>
      </c>
      <c r="W40" s="35">
        <f>20*LOG10('B4 at 100Hz'!C$28*50000*IMABS(R40))</f>
        <v>24.559286385507313</v>
      </c>
      <c r="X40" s="41">
        <f>1000*'B4 at 100Hz'!C$28*IMABS(H40)</f>
        <v>0.72500323381023535</v>
      </c>
      <c r="Y40" s="41">
        <f>1000*'B4 at 100Hz'!C$28*IMABS(J40)</f>
        <v>0.44737372414870447</v>
      </c>
      <c r="Z40" s="41">
        <f>'B4 at 100Hz'!C$28*IMABS(IMPRODUCT(C40,J40))</f>
        <v>5.4813174202592373E-2</v>
      </c>
      <c r="AA40" s="41">
        <f>1000*'B4 at 100Hz'!C$28*IMABS(L40)</f>
        <v>1.2462553744142008E-2</v>
      </c>
      <c r="AB40" s="54" t="str">
        <f t="shared" si="7"/>
        <v>0.000402199298815637-0.000226216926031938i</v>
      </c>
      <c r="AC40" s="41">
        <f>20*LOG10('B4 at 100Hz'!C$28*50000*IMABS(AB40))</f>
        <v>27.261939413041134</v>
      </c>
      <c r="AD40" s="41">
        <f t="shared" si="8"/>
        <v>23.072623040690967</v>
      </c>
      <c r="AE40" s="36">
        <f t="shared" si="9"/>
        <v>-29.355569746039237</v>
      </c>
      <c r="AG40" s="78"/>
    </row>
    <row r="41" spans="2:34" s="12" customFormat="1" x14ac:dyDescent="0.25">
      <c r="B41" s="37">
        <v>20</v>
      </c>
      <c r="C41" s="30" t="str">
        <f t="shared" si="0"/>
        <v>125.663706143592i</v>
      </c>
      <c r="D41" s="31" t="str">
        <f>COMPLEX('B4 at 100Hz'!C$18,2*PI()*B41*'B4 at 100Hz'!C$19)</f>
        <v>6</v>
      </c>
      <c r="E41" s="32" t="str">
        <f>IMSUB(COMPLEX(1,0),IMDIV(COMPLEX('B4 at 100Hz'!C$38,0),IMSUM(COMPLEX('B4 at 100Hz'!C$38,0),IMPRODUCT(C41,COMPLEX('B4 at 100Hz'!C$39,0)))))</f>
        <v>0.662162162162163+0.472972972972973i</v>
      </c>
      <c r="F41" s="32" t="str">
        <f>IMDIV(IMPRODUCT(C41,COMPLEX(('B4 at 100Hz'!C$39*'B4 at 100Hz'!C$13/'B4 at 100Hz'!C$23),0)),IMSUM(COMPLEX('B4 at 100Hz'!C$38,0),IMPRODUCT(C41,COMPLEX('B4 at 100Hz'!C$39,0))))</f>
        <v>0.393224613797254+0.280874724140895i</v>
      </c>
      <c r="G41" s="43" t="str">
        <f>IMPRODUCT(F41,IMSUB(COMPLEX(1,0),IMDIV(IMPRODUCT(COMPLEX('B4 at 100Hz'!C$38,0),E41),IMSUM(COMPLEX(0-(2*PI()*B41)^2*'B4 at 100Hz'!C$37,0),IMPRODUCT(C41,COMPLEX(0,0)),IMPRODUCT(COMPLEX('B4 at 100Hz'!C$38,0),E41)))))</f>
        <v>-0.0247218278205902+0.00073576868513767i</v>
      </c>
      <c r="H41" s="45" t="str">
        <f>IMDIV(COMPLEX('B4 at 100Hz'!C$17,0),IMPRODUCT(D41,IMSUM(COMPLEX('B4 at 100Hz'!C$15-(2*PI()*B41)^2*'B4 at 100Hz'!C$14,0),IMPRODUCT(C41,IMSUM(COMPLEX('B4 at 100Hz'!C$16,0),IMDIV(COMPLEX('B4 at 100Hz'!C$17^2,0),D41))),IMPRODUCT(COMPLEX('B4 at 100Hz'!C$13*'B4 at 100Hz'!C$38/'B4 at 100Hz'!C$23,0),G41))))</f>
        <v>0.000636379044543606-0.000344261603136872i</v>
      </c>
      <c r="I41" s="40">
        <f t="shared" si="1"/>
        <v>-28.412032672380075</v>
      </c>
      <c r="J41" s="33" t="str">
        <f>IMPRODUCT(IMDIV(IMPRODUCT(COMPLEX(-'B4 at 100Hz'!C$38,0),F41),IMSUM(IMPRODUCT(COMPLEX('B4 at 100Hz'!C$38,0),E41),COMPLEX(Calculations!C$3-(2*PI()*B41)^2*'B4 at 100Hz'!C$37,0),IMPRODUCT(COMPLEX(Calculations!C$4,0),C41))),H41)</f>
        <v>-0.00038697890651893+0.000224475096271085i</v>
      </c>
      <c r="K41" s="40">
        <f t="shared" si="2"/>
        <v>149.88323900861243</v>
      </c>
      <c r="L41" s="53" t="str">
        <f>IMSUM(IMPRODUCT(COMPLEX(-('B4 at 100Hz'!C$13/'B4 at 100Hz'!C$23),0),H41),IMDIV(IMPRODUCT(COMPLEX(-'B4 at 100Hz'!C$38,0),J41),IMSUM(COMPLEX('B4 at 100Hz'!C$38,0),IMPRODUCT(COMPLEX('B4 at 100Hz'!C$39,0),C41))),IMDIV(IMPRODUCT(COMPLEX('B4 at 100Hz'!C$39*'B4 at 100Hz'!C$13/'B4 at 100Hz'!C$23,0),C41,H41),IMSUM(COMPLEX('B4 at 100Hz'!C$38,0),IMPRODUCT(COMPLEX('B4 at 100Hz'!C$39,0),C41))))</f>
        <v>-6.41357417917587E-06-0.0000110565401862551i</v>
      </c>
      <c r="M41" s="41">
        <f t="shared" si="3"/>
        <v>-120.11676099139545</v>
      </c>
      <c r="N41" s="52" t="str">
        <f>IMPRODUCT(COMPLEX(('B4 at 100Hz'!C$9*'B4 at 100Hz'!C$13)/(2*PI()),0),C41,C41,H41)</f>
        <v>-0.0107837607467923+0.00583368480525257i</v>
      </c>
      <c r="O41" s="41">
        <f t="shared" si="4"/>
        <v>151.58796732761996</v>
      </c>
      <c r="P41" s="39" t="str">
        <f>IMPRODUCT(COMPLEX(('B4 at 100Hz'!C$9*'B4 at 100Hz'!C$23)/(2*PI()),0),C41,C41,J41)</f>
        <v>0.0110424472282592-0.00640539926821722i</v>
      </c>
      <c r="Q41" s="36">
        <f t="shared" si="5"/>
        <v>-30.116760991387498</v>
      </c>
      <c r="R41" s="54" t="str">
        <f>IMPRODUCT(COMPLEX(('B4 at 100Hz'!C$9*'B4 at 100Hz'!C$23)/(2*PI()),0),C41,C41,L41)</f>
        <v>0.000183011407663407+0.000315498492235975i</v>
      </c>
      <c r="S41" s="46">
        <f t="shared" si="6"/>
        <v>59.88323900860447</v>
      </c>
      <c r="T41" s="51">
        <f>IMABS(IMDIV(D41,IMSUB(COMPLEX(1,0),IMPRODUCT(COMPLEX('B4 at 100Hz'!C$17,0),IMPRODUCT(C41,H41)))))</f>
        <v>6.8029579717236697</v>
      </c>
      <c r="U41" s="34">
        <f>20*LOG10('B4 at 100Hz'!C$28*50000*IMABS(N41))</f>
        <v>55.749607461406264</v>
      </c>
      <c r="V41" s="35">
        <f>20*LOG10('B4 at 100Hz'!C$28*50000*IMABS(P41))</f>
        <v>56.100337648858471</v>
      </c>
      <c r="W41" s="35">
        <f>20*LOG10('B4 at 100Hz'!C$28*50000*IMABS(R41))</f>
        <v>25.218976761853597</v>
      </c>
      <c r="X41" s="41">
        <f>1000*'B4 at 100Hz'!C$28*IMABS(H41)</f>
        <v>0.72352908699554153</v>
      </c>
      <c r="Y41" s="41">
        <f>1000*'B4 at 100Hz'!C$28*IMABS(J41)</f>
        <v>0.44737204085246507</v>
      </c>
      <c r="Z41" s="41">
        <f>'B4 at 100Hz'!C$28*IMABS(IMPRODUCT(C41,J41))</f>
        <v>5.6218428678543195E-2</v>
      </c>
      <c r="AA41" s="41">
        <f>1000*'B4 at 100Hz'!C$28*IMABS(L41)</f>
        <v>1.2782058310071403E-2</v>
      </c>
      <c r="AB41" s="54" t="str">
        <f t="shared" si="7"/>
        <v>0.000441697889130307-0.000256215970728675i</v>
      </c>
      <c r="AC41" s="41">
        <f>20*LOG10('B4 at 100Hz'!C$28*50000*IMABS(AB41))</f>
        <v>28.141537475416698</v>
      </c>
      <c r="AD41" s="41">
        <f t="shared" si="8"/>
        <v>25.531531922243051</v>
      </c>
      <c r="AE41" s="36">
        <f t="shared" si="9"/>
        <v>-30.116760991389597</v>
      </c>
      <c r="AG41" s="78"/>
    </row>
    <row r="42" spans="2:34" s="12" customFormat="1" x14ac:dyDescent="0.25">
      <c r="B42" s="37">
        <v>20.399999999999999</v>
      </c>
      <c r="C42" s="30" t="str">
        <f t="shared" si="0"/>
        <v>128.176980266464i</v>
      </c>
      <c r="D42" s="31" t="str">
        <f>COMPLEX('B4 at 100Hz'!C$18,2*PI()*B42*'B4 at 100Hz'!C$19)</f>
        <v>6</v>
      </c>
      <c r="E42" s="32" t="str">
        <f>IMSUB(COMPLEX(1,0),IMDIV(COMPLEX('B4 at 100Hz'!C$38,0),IMSUM(COMPLEX('B4 at 100Hz'!C$38,0),IMPRODUCT(C42,COMPLEX('B4 at 100Hz'!C$39,0)))))</f>
        <v>0.670964311473081+0.469862963216442i</v>
      </c>
      <c r="F42" s="32" t="str">
        <f>IMDIV(IMPRODUCT(C42,COMPLEX(('B4 at 100Hz'!C$39*'B4 at 100Hz'!C$13/'B4 at 100Hz'!C$23),0)),IMSUM(COMPLEX('B4 at 100Hz'!C$38,0),IMPRODUCT(C42,COMPLEX('B4 at 100Hz'!C$39,0))))</f>
        <v>0.398451765031733+0.279027846660877i</v>
      </c>
      <c r="G42" s="43" t="str">
        <f>IMPRODUCT(F42,IMSUB(COMPLEX(1,0),IMDIV(IMPRODUCT(COMPLEX('B4 at 100Hz'!C$38,0),E42),IMSUM(COMPLEX(0-(2*PI()*B42)^2*'B4 at 100Hz'!C$37,0),IMPRODUCT(C42,COMPLEX(0,0)),IMPRODUCT(COMPLEX('B4 at 100Hz'!C$38,0),E42)))))</f>
        <v>-0.0257629578173749+0.000783408528573143i</v>
      </c>
      <c r="H42" s="45" t="str">
        <f>IMDIV(COMPLEX('B4 at 100Hz'!C$17,0),IMPRODUCT(D42,IMSUM(COMPLEX('B4 at 100Hz'!C$15-(2*PI()*B42)^2*'B4 at 100Hz'!C$14,0),IMPRODUCT(C42,IMSUM(COMPLEX('B4 at 100Hz'!C$16,0),IMDIV(COMPLEX('B4 at 100Hz'!C$17^2,0),D42))),IMPRODUCT(COMPLEX('B4 at 100Hz'!C$13*'B4 at 100Hz'!C$38/'B4 at 100Hz'!C$23,0),G42))))</f>
        <v>0.000631852836902645-0.000350017789968569i</v>
      </c>
      <c r="I42" s="40">
        <f t="shared" si="1"/>
        <v>-28.984462735467549</v>
      </c>
      <c r="J42" s="33" t="str">
        <f>IMPRODUCT(IMDIV(IMPRODUCT(COMPLEX(-'B4 at 100Hz'!C$38,0),F42),IMSUM(IMPRODUCT(COMPLEX('B4 at 100Hz'!C$38,0),E42),COMPLEX(Calculations!C$3-(2*PI()*B42)^2*'B4 at 100Hz'!C$37,0),IMPRODUCT(COMPLEX(Calculations!C$4,0),C42))),H42)</f>
        <v>-0.000384568220446365+0.000228577769596396i</v>
      </c>
      <c r="K42" s="40">
        <f t="shared" si="2"/>
        <v>149.27380498950092</v>
      </c>
      <c r="L42" s="53" t="str">
        <f>IMSUM(IMPRODUCT(COMPLEX(-('B4 at 100Hz'!C$13/'B4 at 100Hz'!C$23),0),H42),IMDIV(IMPRODUCT(COMPLEX(-'B4 at 100Hz'!C$38,0),J42),IMSUM(COMPLEX('B4 at 100Hz'!C$38,0),IMPRODUCT(COMPLEX('B4 at 100Hz'!C$39,0),C42))),IMDIV(IMPRODUCT(COMPLEX('B4 at 100Hz'!C$39*'B4 at 100Hz'!C$13/'B4 at 100Hz'!C$23,0),C42,H42),IMSUM(COMPLEX('B4 at 100Hz'!C$38,0),IMPRODUCT(COMPLEX('B4 at 100Hz'!C$39,0),C42))))</f>
        <v>-6.66140928537998E-06-0.0000112074167101501i</v>
      </c>
      <c r="M42" s="41">
        <f t="shared" si="3"/>
        <v>-120.7261950104989</v>
      </c>
      <c r="N42" s="52" t="str">
        <f>IMPRODUCT(COMPLEX(('B4 at 100Hz'!C$9*'B4 at 100Hz'!C$13)/(2*PI()),0),C42,C42,H42)</f>
        <v>-0.0111396271983876+0.0061708478071677i</v>
      </c>
      <c r="O42" s="41">
        <f t="shared" si="4"/>
        <v>151.01553726453255</v>
      </c>
      <c r="P42" s="39" t="str">
        <f>IMPRODUCT(COMPLEX(('B4 at 100Hz'!C$9*'B4 at 100Hz'!C$23)/(2*PI()),0),C42,C42,J42)</f>
        <v>0.0114169940697741-0.00678597684680035i</v>
      </c>
      <c r="Q42" s="36">
        <f t="shared" si="5"/>
        <v>-30.726195010499101</v>
      </c>
      <c r="R42" s="54" t="str">
        <f>IMPRODUCT(COMPLEX(('B4 at 100Hz'!C$9*'B4 at 100Hz'!C$23)/(2*PI()),0),C42,C42,L42)</f>
        <v>0.000197762753821018+0.000332723827176241i</v>
      </c>
      <c r="S42" s="46">
        <f t="shared" si="6"/>
        <v>59.273804989501066</v>
      </c>
      <c r="T42" s="51">
        <f>IMABS(IMDIV(D42,IMSUB(COMPLEX(1,0),IMPRODUCT(COMPLEX('B4 at 100Hz'!C$17,0),IMPRODUCT(C42,H42)))))</f>
        <v>6.8393290247473777</v>
      </c>
      <c r="U42" s="34">
        <f>20*LOG10('B4 at 100Hz'!C$28*50000*IMABS(N42))</f>
        <v>56.079122842431104</v>
      </c>
      <c r="V42" s="35">
        <f>20*LOG10('B4 at 100Hz'!C$28*50000*IMABS(P42))</f>
        <v>56.444317828937756</v>
      </c>
      <c r="W42" s="35">
        <f>20*LOG10('B4 at 100Hz'!C$28*50000*IMABS(R42))</f>
        <v>25.73496037716972</v>
      </c>
      <c r="X42" s="41">
        <f>1000*'B4 at 100Hz'!C$28*IMABS(H42)</f>
        <v>0.72232296155971787</v>
      </c>
      <c r="Y42" s="41">
        <f>1000*'B4 at 100Hz'!C$28*IMABS(J42)</f>
        <v>0.44737066614938792</v>
      </c>
      <c r="Z42" s="41">
        <f>'B4 at 100Hz'!C$28*IMABS(IMPRODUCT(C42,J42))</f>
        <v>5.7342621046824943E-2</v>
      </c>
      <c r="AA42" s="41">
        <f>1000*'B4 at 100Hz'!C$28*IMABS(L42)</f>
        <v>1.3037659413495136E-2</v>
      </c>
      <c r="AB42" s="54" t="str">
        <f t="shared" si="7"/>
        <v>0.000475129625207517-0.000282405212456409i</v>
      </c>
      <c r="AC42" s="41">
        <f>20*LOG10('B4 at 100Hz'!C$28*50000*IMABS(AB42))</f>
        <v>28.829524525970701</v>
      </c>
      <c r="AD42" s="41">
        <f t="shared" si="8"/>
        <v>27.636066325201973</v>
      </c>
      <c r="AE42" s="36">
        <f t="shared" si="9"/>
        <v>-30.726195010506736</v>
      </c>
      <c r="AG42" s="78"/>
    </row>
    <row r="43" spans="2:34" s="12" customFormat="1" x14ac:dyDescent="0.25">
      <c r="B43" s="37">
        <v>20.9</v>
      </c>
      <c r="C43" s="30" t="str">
        <f t="shared" si="0"/>
        <v>131.318572920053i</v>
      </c>
      <c r="D43" s="31" t="str">
        <f>COMPLEX('B4 at 100Hz'!C$18,2*PI()*B43*'B4 at 100Hz'!C$19)</f>
        <v>6</v>
      </c>
      <c r="E43" s="32" t="str">
        <f>IMSUB(COMPLEX(1,0),IMDIV(COMPLEX('B4 at 100Hz'!C$38,0),IMSUM(COMPLEX('B4 at 100Hz'!C$38,0),IMPRODUCT(C43,COMPLEX('B4 at 100Hz'!C$39,0)))))</f>
        <v>0.681566083476177+0.465868819874353i</v>
      </c>
      <c r="F43" s="32" t="str">
        <f>IMDIV(IMPRODUCT(C43,COMPLEX(('B4 at 100Hz'!C$39*'B4 at 100Hz'!C$13/'B4 at 100Hz'!C$23),0)),IMSUM(COMPLEX('B4 at 100Hz'!C$38,0),IMPRODUCT(C43,COMPLEX('B4 at 100Hz'!C$39,0))))</f>
        <v>0.404747621152341+0.276655926966741i</v>
      </c>
      <c r="G43" s="43" t="str">
        <f>IMPRODUCT(F43,IMSUB(COMPLEX(1,0),IMDIV(IMPRODUCT(COMPLEX('B4 at 100Hz'!C$38,0),E43),IMSUM(COMPLEX(0-(2*PI()*B43)^2*'B4 at 100Hz'!C$37,0),IMPRODUCT(C43,COMPLEX(0,0)),IMPRODUCT(COMPLEX('B4 at 100Hz'!C$38,0),E43)))))</f>
        <v>-0.0270983596243872+0.000846035260723533i</v>
      </c>
      <c r="H43" s="45" t="str">
        <f>IMDIV(COMPLEX('B4 at 100Hz'!C$17,0),IMPRODUCT(D43,IMSUM(COMPLEX('B4 at 100Hz'!C$15-(2*PI()*B43)^2*'B4 at 100Hz'!C$14,0),IMPRODUCT(C43,IMSUM(COMPLEX('B4 at 100Hz'!C$16,0),IMDIV(COMPLEX('B4 at 100Hz'!C$17^2,0),D43))),IMPRODUCT(COMPLEX('B4 at 100Hz'!C$13*'B4 at 100Hz'!C$38/'B4 at 100Hz'!C$23,0),G43))))</f>
        <v>0.000626091537577632-0.000357121529640967i</v>
      </c>
      <c r="I43" s="40">
        <f t="shared" si="1"/>
        <v>-29.700360540532039</v>
      </c>
      <c r="J43" s="33" t="str">
        <f>IMPRODUCT(IMDIV(IMPRODUCT(COMPLEX(-'B4 at 100Hz'!C$38,0),F43),IMSUM(IMPRODUCT(COMPLEX('B4 at 100Hz'!C$38,0),E43),COMPLEX(Calculations!C$3-(2*PI()*B43)^2*'B4 at 100Hz'!C$37,0),IMPRODUCT(COMPLEX(Calculations!C$4,0),C43))),H43)</f>
        <v>-0.00038149118006971+0.000233673751907088i</v>
      </c>
      <c r="K43" s="40">
        <f t="shared" si="2"/>
        <v>148.51139435430997</v>
      </c>
      <c r="L43" s="53" t="str">
        <f>IMSUM(IMPRODUCT(COMPLEX(-('B4 at 100Hz'!C$13/'B4 at 100Hz'!C$23),0),H43),IMDIV(IMPRODUCT(COMPLEX(-'B4 at 100Hz'!C$38,0),J43),IMSUM(COMPLEX('B4 at 100Hz'!C$38,0),IMPRODUCT(COMPLEX('B4 at 100Hz'!C$39,0),C43))),IMDIV(IMPRODUCT(COMPLEX('B4 at 100Hz'!C$39*'B4 at 100Hz'!C$13/'B4 at 100Hz'!C$23,0),C43,H43),IMSUM(COMPLEX('B4 at 100Hz'!C$38,0),IMPRODUCT(COMPLEX('B4 at 100Hz'!C$39,0),C43))))</f>
        <v>-6.97683059265478E-06-0.0000113902366620794i</v>
      </c>
      <c r="M43" s="41">
        <f t="shared" si="3"/>
        <v>-121.48860564569546</v>
      </c>
      <c r="N43" s="52" t="str">
        <f>IMPRODUCT(COMPLEX(('B4 at 100Hz'!C$9*'B4 at 100Hz'!C$13)/(2*PI()),0),C43,C43,H43)</f>
        <v>-0.0115857669489384+0.00660850141957973i</v>
      </c>
      <c r="O43" s="41">
        <f t="shared" si="4"/>
        <v>150.29963945946798</v>
      </c>
      <c r="P43" s="39" t="str">
        <f>IMPRODUCT(COMPLEX(('B4 at 100Hz'!C$9*'B4 at 100Hz'!C$23)/(2*PI()),0),C43,C43,J43)</f>
        <v>0.0118876256922068-0.00728149493851329i</v>
      </c>
      <c r="Q43" s="36">
        <f t="shared" si="5"/>
        <v>-31.488605645690022</v>
      </c>
      <c r="R43" s="54" t="str">
        <f>IMPRODUCT(COMPLEX(('B4 at 100Hz'!C$9*'B4 at 100Hz'!C$23)/(2*PI()),0),C43,C43,L43)</f>
        <v>0.000217404634592763+0.0003549305385244i</v>
      </c>
      <c r="S43" s="46">
        <f t="shared" si="6"/>
        <v>58.511394354304599</v>
      </c>
      <c r="T43" s="51">
        <f>IMABS(IMDIV(D43,IMSUB(COMPLEX(1,0),IMPRODUCT(COMPLEX('B4 at 100Hz'!C$17,0),IMPRODUCT(C43,H43)))))</f>
        <v>6.8863045450313267</v>
      </c>
      <c r="U43" s="34">
        <f>20*LOG10('B4 at 100Hz'!C$28*50000*IMABS(N43))</f>
        <v>56.48121539339337</v>
      </c>
      <c r="V43" s="35">
        <f>20*LOG10('B4 at 100Hz'!C$28*50000*IMABS(P43))</f>
        <v>56.864928505215545</v>
      </c>
      <c r="W43" s="35">
        <f>20*LOG10('B4 at 100Hz'!C$28*50000*IMABS(R43))</f>
        <v>26.365893427150521</v>
      </c>
      <c r="X43" s="41">
        <f>1000*'B4 at 100Hz'!C$28*IMABS(H43)</f>
        <v>0.72078179802172282</v>
      </c>
      <c r="Y43" s="41">
        <f>1000*'B4 at 100Hz'!C$28*IMABS(J43)</f>
        <v>0.4473689113039877</v>
      </c>
      <c r="Z43" s="41">
        <f>'B4 at 100Hz'!C$28*IMABS(IMPRODUCT(C43,J43))</f>
        <v>5.874784700123744E-2</v>
      </c>
      <c r="AA43" s="41">
        <f>1000*'B4 at 100Hz'!C$28*IMABS(L43)</f>
        <v>1.3357157494646133E-2</v>
      </c>
      <c r="AB43" s="54" t="str">
        <f t="shared" si="7"/>
        <v>0.000519263377861163-0.00031806298040916i</v>
      </c>
      <c r="AC43" s="41">
        <f>20*LOG10('B4 at 100Hz'!C$28*50000*IMABS(AB43))</f>
        <v>29.67077994965593</v>
      </c>
      <c r="AD43" s="41">
        <f t="shared" si="8"/>
        <v>30.446613731848032</v>
      </c>
      <c r="AE43" s="36">
        <f t="shared" si="9"/>
        <v>-31.488605645692896</v>
      </c>
      <c r="AG43" s="78"/>
    </row>
    <row r="44" spans="2:34" s="12" customFormat="1" x14ac:dyDescent="0.25">
      <c r="B44" s="37">
        <v>21.4</v>
      </c>
      <c r="C44" s="30" t="str">
        <f t="shared" si="0"/>
        <v>134.460165573643i</v>
      </c>
      <c r="D44" s="31" t="str">
        <f>COMPLEX('B4 at 100Hz'!C$18,2*PI()*B44*'B4 at 100Hz'!C$19)</f>
        <v>6</v>
      </c>
      <c r="E44" s="32" t="str">
        <f>IMSUB(COMPLEX(1,0),IMDIV(COMPLEX('B4 at 100Hz'!C$38,0),IMSUM(COMPLEX('B4 at 100Hz'!C$38,0),IMPRODUCT(C44,COMPLEX('B4 at 100Hz'!C$39,0)))))</f>
        <v>0.691738974427898+0.461775016307009i</v>
      </c>
      <c r="F44" s="32" t="str">
        <f>IMDIV(IMPRODUCT(C44,COMPLEX(('B4 at 100Hz'!C$39*'B4 at 100Hz'!C$13/'B4 at 100Hz'!C$23),0)),IMSUM(COMPLEX('B4 at 100Hz'!C$38,0),IMPRODUCT(C44,COMPLEX('B4 at 100Hz'!C$39,0))))</f>
        <v>0.410788786510734+0.274224824105964i</v>
      </c>
      <c r="G44" s="43" t="str">
        <f>IMPRODUCT(F44,IMSUB(COMPLEX(1,0),IMDIV(IMPRODUCT(COMPLEX('B4 at 100Hz'!C$38,0),E44),IMSUM(COMPLEX(0-(2*PI()*B44)^2*'B4 at 100Hz'!C$37,0),IMPRODUCT(C44,COMPLEX(0,0)),IMPRODUCT(COMPLEX('B4 at 100Hz'!C$38,0),E44)))))</f>
        <v>-0.0284719415714015+0.000912203185104935i</v>
      </c>
      <c r="H44" s="45" t="str">
        <f>IMDIV(COMPLEX('B4 at 100Hz'!C$17,0),IMPRODUCT(D44,IMSUM(COMPLEX('B4 at 100Hz'!C$15-(2*PI()*B44)^2*'B4 at 100Hz'!C$14,0),IMPRODUCT(C44,IMSUM(COMPLEX('B4 at 100Hz'!C$16,0),IMDIV(COMPLEX('B4 at 100Hz'!C$17^2,0),D44))),IMPRODUCT(COMPLEX('B4 at 100Hz'!C$13*'B4 at 100Hz'!C$38/'B4 at 100Hz'!C$23,0),G44))))</f>
        <v>0.000620216862675544-0.000364121662897918i</v>
      </c>
      <c r="I44" s="40">
        <f t="shared" si="1"/>
        <v>-30.416669066571476</v>
      </c>
      <c r="J44" s="33" t="str">
        <f>IMPRODUCT(IMDIV(IMPRODUCT(COMPLEX(-'B4 at 100Hz'!C$38,0),F44),IMSUM(IMPRODUCT(COMPLEX('B4 at 100Hz'!C$38,0),E44),COMPLEX(Calculations!C$3-(2*PI()*B44)^2*'B4 at 100Hz'!C$37,0),IMPRODUCT(COMPLEX(Calculations!C$4,0),C44))),H44)</f>
        <v>-0.000378343639947479+0.000238732957212413i</v>
      </c>
      <c r="K44" s="40">
        <f t="shared" si="2"/>
        <v>147.74827797877063</v>
      </c>
      <c r="L44" s="53" t="str">
        <f>IMSUM(IMPRODUCT(COMPLEX(-('B4 at 100Hz'!C$13/'B4 at 100Hz'!C$23),0),H44),IMDIV(IMPRODUCT(COMPLEX(-'B4 at 100Hz'!C$38,0),J44),IMSUM(COMPLEX('B4 at 100Hz'!C$38,0),IMPRODUCT(COMPLEX('B4 at 100Hz'!C$39,0),C44))),IMDIV(IMPRODUCT(COMPLEX('B4 at 100Hz'!C$39*'B4 at 100Hz'!C$13/'B4 at 100Hz'!C$23,0),C44,H44),IMSUM(COMPLEX('B4 at 100Hz'!C$38,0),IMPRODUCT(COMPLEX('B4 at 100Hz'!C$39,0),C44))))</f>
        <v>-7.29840754906712E-06-0.000011566505564109i</v>
      </c>
      <c r="M44" s="41">
        <f t="shared" si="3"/>
        <v>-122.25172202123538</v>
      </c>
      <c r="N44" s="52" t="str">
        <f>IMPRODUCT(COMPLEX(('B4 at 100Hz'!C$9*'B4 at 100Hz'!C$13)/(2*PI()),0),C44,C44,H44)</f>
        <v>-0.0120327667673702+0.0070642888129433i</v>
      </c>
      <c r="O44" s="41">
        <f t="shared" si="4"/>
        <v>149.58333093342858</v>
      </c>
      <c r="P44" s="39" t="str">
        <f>IMPRODUCT(COMPLEX(('B4 at 100Hz'!C$9*'B4 at 100Hz'!C$23)/(2*PI()),0),C44,C44,J44)</f>
        <v>0.0123603859721343-0.00779934214256669i</v>
      </c>
      <c r="Q44" s="36">
        <f t="shared" si="5"/>
        <v>-32.251722021229412</v>
      </c>
      <c r="R44" s="54" t="str">
        <f>IMPRODUCT(COMPLEX(('B4 at 100Hz'!C$9*'B4 at 100Hz'!C$23)/(2*PI()),0),C44,C44,L44)</f>
        <v>0.000238437031215673+0.000377874656862404i</v>
      </c>
      <c r="S44" s="46">
        <f t="shared" si="6"/>
        <v>57.748277978764641</v>
      </c>
      <c r="T44" s="51">
        <f>IMABS(IMDIV(D44,IMSUB(COMPLEX(1,0),IMPRODUCT(COMPLEX('B4 at 100Hz'!C$17,0),IMPRODUCT(C44,H44)))))</f>
        <v>6.9350071991076687</v>
      </c>
      <c r="U44" s="34">
        <f>20*LOG10('B4 at 100Hz'!C$28*50000*IMABS(N44))</f>
        <v>56.872873400261803</v>
      </c>
      <c r="V44" s="35">
        <f>20*LOG10('B4 at 100Hz'!C$28*50000*IMABS(P44))</f>
        <v>57.275593100410262</v>
      </c>
      <c r="W44" s="35">
        <f>20*LOG10('B4 at 100Hz'!C$28*50000*IMABS(R44))</f>
        <v>26.981907767109796</v>
      </c>
      <c r="X44" s="41">
        <f>1000*'B4 at 100Hz'!C$28*IMABS(H44)</f>
        <v>0.71920340804159122</v>
      </c>
      <c r="Y44" s="41">
        <f>1000*'B4 at 100Hz'!C$28*IMABS(J44)</f>
        <v>0.44736711406639118</v>
      </c>
      <c r="Z44" s="41">
        <f>'B4 at 100Hz'!C$28*IMABS(IMPRODUCT(C44,J44))</f>
        <v>6.0153056229569797E-2</v>
      </c>
      <c r="AA44" s="41">
        <f>1000*'B4 at 100Hz'!C$28*IMABS(L44)</f>
        <v>1.3676651772888144E-2</v>
      </c>
      <c r="AB44" s="54" t="str">
        <f t="shared" si="7"/>
        <v>0.000566056235979772-0.000357178672760987i</v>
      </c>
      <c r="AC44" s="41">
        <f>20*LOG10('B4 at 100Hz'!C$28*50000*IMABS(AB44))</f>
        <v>30.492144034376917</v>
      </c>
      <c r="AD44" s="41">
        <f t="shared" si="8"/>
        <v>33.466261614007912</v>
      </c>
      <c r="AE44" s="36">
        <f t="shared" si="9"/>
        <v>-32.251722021233753</v>
      </c>
      <c r="AG44" s="78"/>
    </row>
    <row r="45" spans="2:34" s="12" customFormat="1" x14ac:dyDescent="0.25">
      <c r="B45" s="37">
        <v>21.9</v>
      </c>
      <c r="C45" s="30" t="str">
        <f t="shared" si="0"/>
        <v>137.601758227233i</v>
      </c>
      <c r="D45" s="31" t="str">
        <f>COMPLEX('B4 at 100Hz'!C$18,2*PI()*B45*'B4 at 100Hz'!C$19)</f>
        <v>6</v>
      </c>
      <c r="E45" s="32" t="str">
        <f>IMSUB(COMPLEX(1,0),IMDIV(COMPLEX('B4 at 100Hz'!C$38,0),IMSUM(COMPLEX('B4 at 100Hz'!C$38,0),IMPRODUCT(C45,COMPLEX('B4 at 100Hz'!C$39,0)))))</f>
        <v>0.701500467599518+0.45759978316994i</v>
      </c>
      <c r="F45" s="32" t="str">
        <f>IMDIV(IMPRODUCT(C45,COMPLEX(('B4 at 100Hz'!C$39*'B4 at 100Hz'!C$13/'B4 at 100Hz'!C$23),0)),IMSUM(COMPLEX('B4 at 100Hz'!C$38,0),IMPRODUCT(C45,COMPLEX('B4 at 100Hz'!C$39,0))))</f>
        <v>0.416585643537359+0.2717453643427i</v>
      </c>
      <c r="G45" s="43" t="str">
        <f>IMPRODUCT(F45,IMSUB(COMPLEX(1,0),IMDIV(IMPRODUCT(COMPLEX('B4 at 100Hz'!C$38,0),E45),IMSUM(COMPLEX(0-(2*PI()*B45)^2*'B4 at 100Hz'!C$37,0),IMPRODUCT(C45,COMPLEX(0,0)),IMPRODUCT(COMPLEX('B4 at 100Hz'!C$38,0),E45)))))</f>
        <v>-0.0298841621244642+0.000982047329881521i</v>
      </c>
      <c r="H45" s="45" t="str">
        <f>IMDIV(COMPLEX('B4 at 100Hz'!C$17,0),IMPRODUCT(D45,IMSUM(COMPLEX('B4 at 100Hz'!C$15-(2*PI()*B45)^2*'B4 at 100Hz'!C$14,0),IMPRODUCT(C45,IMSUM(COMPLEX('B4 at 100Hz'!C$16,0),IMDIV(COMPLEX('B4 at 100Hz'!C$17^2,0),D45))),IMPRODUCT(COMPLEX('B4 at 100Hz'!C$13*'B4 at 100Hz'!C$38/'B4 at 100Hz'!C$23,0),G45))))</f>
        <v>0.000614230635486877-0.000371016131150231i</v>
      </c>
      <c r="I45" s="40">
        <f t="shared" si="1"/>
        <v>-31.133399643558594</v>
      </c>
      <c r="J45" s="33" t="str">
        <f>IMPRODUCT(IMDIV(IMPRODUCT(COMPLEX(-'B4 at 100Hz'!C$38,0),F45),IMSUM(IMPRODUCT(COMPLEX('B4 at 100Hz'!C$38,0),E45),COMPLEX(Calculations!C$3-(2*PI()*B45)^2*'B4 at 100Hz'!C$37,0),IMPRODUCT(COMPLEX(Calculations!C$4,0),C45))),H45)</f>
        <v>-0.000375125883358598+0.000243754504067805i</v>
      </c>
      <c r="K45" s="40">
        <f t="shared" si="2"/>
        <v>146.98443528520897</v>
      </c>
      <c r="L45" s="53" t="str">
        <f>IMSUM(IMPRODUCT(COMPLEX(-('B4 at 100Hz'!C$13/'B4 at 100Hz'!C$23),0),H45),IMDIV(IMPRODUCT(COMPLEX(-'B4 at 100Hz'!C$38,0),J45),IMSUM(COMPLEX('B4 at 100Hz'!C$38,0),IMPRODUCT(COMPLEX('B4 at 100Hz'!C$39,0),C45))),IMDIV(IMPRODUCT(COMPLEX('B4 at 100Hz'!C$39*'B4 at 100Hz'!C$13/'B4 at 100Hz'!C$23,0),C45,H45),IMSUM(COMPLEX('B4 at 100Hz'!C$38,0),IMPRODUCT(COMPLEX('B4 at 100Hz'!C$39,0),C45))))</f>
        <v>-7.62603377012222E-06-0.000011736081207934i</v>
      </c>
      <c r="M45" s="41">
        <f t="shared" si="3"/>
        <v>-123.01556471479246</v>
      </c>
      <c r="N45" s="52" t="str">
        <f>IMPRODUCT(COMPLEX(('B4 at 100Hz'!C$9*'B4 at 100Hz'!C$13)/(2*PI()),0),C45,C45,H45)</f>
        <v>-0.0124799856382976+0.00753833449655498i</v>
      </c>
      <c r="O45" s="41">
        <f t="shared" si="4"/>
        <v>148.86660035644144</v>
      </c>
      <c r="P45" s="39" t="str">
        <f>IMPRODUCT(COMPLEX(('B4 at 100Hz'!C$9*'B4 at 100Hz'!C$23)/(2*PI()),0),C45,C45,J45)</f>
        <v>0.0128346286874684-0.00833986320164859i</v>
      </c>
      <c r="Q45" s="36">
        <f t="shared" si="5"/>
        <v>-33.015564714791111</v>
      </c>
      <c r="R45" s="54" t="str">
        <f>IMPRODUCT(COMPLEX(('B4 at 100Hz'!C$9*'B4 at 100Hz'!C$23)/(2*PI()),0),C45,C45,L45)</f>
        <v>0.000260918577308751+0.000401540526079394i</v>
      </c>
      <c r="S45" s="46">
        <f t="shared" si="6"/>
        <v>56.984435285207468</v>
      </c>
      <c r="T45" s="51">
        <f>IMABS(IMDIV(D45,IMSUB(COMPLEX(1,0),IMPRODUCT(COMPLEX('B4 at 100Hz'!C$17,0),IMPRODUCT(C45,H45)))))</f>
        <v>6.9854904103615798</v>
      </c>
      <c r="U45" s="34">
        <f>20*LOG10('B4 at 100Hz'!C$28*50000*IMABS(N45))</f>
        <v>57.254553191906474</v>
      </c>
      <c r="V45" s="35">
        <f>20*LOG10('B4 at 100Hz'!C$28*50000*IMABS(P45))</f>
        <v>57.676770995787948</v>
      </c>
      <c r="W45" s="35">
        <f>20*LOG10('B4 at 100Hz'!C$28*50000*IMABS(R45))</f>
        <v>27.583692492305872</v>
      </c>
      <c r="X45" s="41">
        <f>1000*'B4 at 100Hz'!C$28*IMABS(H45)</f>
        <v>0.71758779472918732</v>
      </c>
      <c r="Y45" s="41">
        <f>1000*'B4 at 100Hz'!C$28*IMABS(J45)</f>
        <v>0.44736527203048521</v>
      </c>
      <c r="Z45" s="41">
        <f>'B4 at 100Hz'!C$28*IMABS(IMPRODUCT(C45,J45))</f>
        <v>6.1558248001199148E-2</v>
      </c>
      <c r="AA45" s="41">
        <f>1000*'B4 at 100Hz'!C$28*IMABS(L45)</f>
        <v>1.3996142082097702E-2</v>
      </c>
      <c r="AB45" s="54" t="str">
        <f t="shared" si="7"/>
        <v>0.000615561626479552-0.000399988179014215i</v>
      </c>
      <c r="AC45" s="41">
        <f>20*LOG10('B4 at 100Hz'!C$28*50000*IMABS(AB45))</f>
        <v>31.294535589391149</v>
      </c>
      <c r="AD45" s="41">
        <f t="shared" si="8"/>
        <v>36.705131090395902</v>
      </c>
      <c r="AE45" s="36">
        <f t="shared" si="9"/>
        <v>-33.015564714792738</v>
      </c>
      <c r="AG45" s="78"/>
    </row>
    <row r="46" spans="2:34" s="12" customFormat="1" x14ac:dyDescent="0.25">
      <c r="B46" s="37">
        <v>22.4</v>
      </c>
      <c r="C46" s="30" t="str">
        <f t="shared" si="0"/>
        <v>140.743350880823i</v>
      </c>
      <c r="D46" s="31" t="str">
        <f>COMPLEX('B4 at 100Hz'!C$18,2*PI()*B46*'B4 at 100Hz'!C$19)</f>
        <v>6</v>
      </c>
      <c r="E46" s="32" t="str">
        <f>IMSUB(COMPLEX(1,0),IMDIV(COMPLEX('B4 at 100Hz'!C$38,0),IMSUM(COMPLEX('B4 at 100Hz'!C$38,0),IMPRODUCT(C46,COMPLEX('B4 at 100Hz'!C$39,0)))))</f>
        <v>0.710867674543403+0.453359486315945i</v>
      </c>
      <c r="F46" s="32" t="str">
        <f>IMDIV(IMPRODUCT(C46,COMPLEX(('B4 at 100Hz'!C$39*'B4 at 100Hz'!C$13/'B4 at 100Hz'!C$23),0)),IMSUM(COMPLEX('B4 at 100Hz'!C$38,0),IMPRODUCT(C46,COMPLEX('B4 at 100Hz'!C$39,0))))</f>
        <v>0.422148353917609+0.269227266529087i</v>
      </c>
      <c r="G46" s="43" t="str">
        <f>IMPRODUCT(F46,IMSUB(COMPLEX(1,0),IMDIV(IMPRODUCT(COMPLEX('B4 at 100Hz'!C$38,0),E46),IMSUM(COMPLEX(0-(2*PI()*B46)^2*'B4 at 100Hz'!C$37,0),IMPRODUCT(C46,COMPLEX(0,0)),IMPRODUCT(COMPLEX('B4 at 100Hz'!C$38,0),E46)))))</f>
        <v>-0.0313354955346612+0.00105570701214995i</v>
      </c>
      <c r="H46" s="45" t="str">
        <f>IMDIV(COMPLEX('B4 at 100Hz'!C$17,0),IMPRODUCT(D46,IMSUM(COMPLEX('B4 at 100Hz'!C$15-(2*PI()*B46)^2*'B4 at 100Hz'!C$14,0),IMPRODUCT(C46,IMSUM(COMPLEX('B4 at 100Hz'!C$16,0),IMDIV(COMPLEX('B4 at 100Hz'!C$17^2,0),D46))),IMPRODUCT(COMPLEX('B4 at 100Hz'!C$13*'B4 at 100Hz'!C$38/'B4 at 100Hz'!C$23,0),G46))))</f>
        <v>0.000608134716255279-0.000377802904792137i</v>
      </c>
      <c r="I46" s="40">
        <f t="shared" si="1"/>
        <v>-31.850563723714981</v>
      </c>
      <c r="J46" s="33" t="str">
        <f>IMPRODUCT(IMDIV(IMPRODUCT(COMPLEX(-'B4 at 100Hz'!C$38,0),F46),IMSUM(IMPRODUCT(COMPLEX('B4 at 100Hz'!C$38,0),E46),COMPLEX(Calculations!C$3-(2*PI()*B46)^2*'B4 at 100Hz'!C$37,0),IMPRODUCT(COMPLEX(Calculations!C$4,0),C46))),H46)</f>
        <v>-0.000371838199734703+0.000248737510371059i</v>
      </c>
      <c r="K46" s="40">
        <f t="shared" si="2"/>
        <v>146.21984539724241</v>
      </c>
      <c r="L46" s="53" t="str">
        <f>IMSUM(IMPRODUCT(COMPLEX(-('B4 at 100Hz'!C$13/'B4 at 100Hz'!C$23),0),H46),IMDIV(IMPRODUCT(COMPLEX(-'B4 at 100Hz'!C$38,0),J46),IMSUM(COMPLEX('B4 at 100Hz'!C$38,0),IMPRODUCT(COMPLEX('B4 at 100Hz'!C$39,0),C46))),IMDIV(IMPRODUCT(COMPLEX('B4 at 100Hz'!C$39*'B4 at 100Hz'!C$13/'B4 at 100Hz'!C$23,0),C46,H46),IMSUM(COMPLEX('B4 at 100Hz'!C$38,0),IMPRODUCT(COMPLEX('B4 at 100Hz'!C$39,0),C46))))</f>
        <v>-7.95960033187512E-06-0.000011898822391511i</v>
      </c>
      <c r="M46" s="41">
        <f t="shared" si="3"/>
        <v>-123.78015460276053</v>
      </c>
      <c r="N46" s="52" t="str">
        <f>IMPRODUCT(COMPLEX(('B4 at 100Hz'!C$9*'B4 at 100Hz'!C$13)/(2*PI()),0),C46,C46,H46)</f>
        <v>-0.0129267757663741+0.00803074270156065i</v>
      </c>
      <c r="O46" s="41">
        <f t="shared" si="4"/>
        <v>148.14943627628503</v>
      </c>
      <c r="P46" s="39" t="str">
        <f>IMPRODUCT(COMPLEX(('B4 at 100Hz'!C$9*'B4 at 100Hz'!C$23)/(2*PI()),0),C46,C46,J46)</f>
        <v>0.0133096945389865-0.00890338939299091i</v>
      </c>
      <c r="Q46" s="36">
        <f t="shared" si="5"/>
        <v>-33.780154602757648</v>
      </c>
      <c r="R46" s="54" t="str">
        <f>IMPRODUCT(COMPLEX(('B4 at 100Hz'!C$9*'B4 at 100Hz'!C$23)/(2*PI()),0),C46,C46,L46)</f>
        <v>0.000284908460575753+0.000425910225247587i</v>
      </c>
      <c r="S46" s="46">
        <f t="shared" si="6"/>
        <v>56.21984539723946</v>
      </c>
      <c r="T46" s="51">
        <f>IMABS(IMDIV(D46,IMSUB(COMPLEX(1,0),IMPRODUCT(COMPLEX('B4 at 100Hz'!C$17,0),IMPRODUCT(C46,H46)))))</f>
        <v>7.0378104568071898</v>
      </c>
      <c r="U46" s="34">
        <f>20*LOG10('B4 at 100Hz'!C$28*50000*IMABS(N46))</f>
        <v>57.626679876144067</v>
      </c>
      <c r="V46" s="35">
        <f>20*LOG10('B4 at 100Hz'!C$28*50000*IMABS(P46))</f>
        <v>58.06889044565245</v>
      </c>
      <c r="W46" s="35">
        <f>20*LOG10('B4 at 100Hz'!C$28*50000*IMABS(R46))</f>
        <v>28.17189001205125</v>
      </c>
      <c r="X46" s="41">
        <f>1000*'B4 at 100Hz'!C$28*IMABS(H46)</f>
        <v>0.71593496072217711</v>
      </c>
      <c r="Y46" s="41">
        <f>1000*'B4 at 100Hz'!C$28*IMABS(J46)</f>
        <v>0.44736338232754097</v>
      </c>
      <c r="Z46" s="41">
        <f>'B4 at 100Hz'!C$28*IMABS(IMPRODUCT(C46,J46))</f>
        <v>6.2963421490156823E-2</v>
      </c>
      <c r="AA46" s="41">
        <f>1000*'B4 at 100Hz'!C$28*IMABS(L46)</f>
        <v>1.4315628234482415E-2</v>
      </c>
      <c r="AB46" s="54" t="str">
        <f t="shared" si="7"/>
        <v>0.000667827233188154-0.000446736466182673i</v>
      </c>
      <c r="AC46" s="41">
        <f>20*LOG10('B4 at 100Hz'!C$28*50000*IMABS(AB46))</f>
        <v>32.07881117901843</v>
      </c>
      <c r="AD46" s="41">
        <f t="shared" si="8"/>
        <v>40.173582227787684</v>
      </c>
      <c r="AE46" s="36">
        <f t="shared" si="9"/>
        <v>-33.780154602756632</v>
      </c>
      <c r="AG46" s="78"/>
    </row>
    <row r="47" spans="2:34" s="12" customFormat="1" x14ac:dyDescent="0.25">
      <c r="B47" s="37">
        <v>22.9</v>
      </c>
      <c r="C47" s="30" t="str">
        <f t="shared" si="0"/>
        <v>143.884943534413i</v>
      </c>
      <c r="D47" s="31" t="str">
        <f>COMPLEX('B4 at 100Hz'!C$18,2*PI()*B47*'B4 at 100Hz'!C$19)</f>
        <v>6</v>
      </c>
      <c r="E47" s="32" t="str">
        <f>IMSUB(COMPLEX(1,0),IMDIV(COMPLEX('B4 at 100Hz'!C$38,0),IMSUM(COMPLEX('B4 at 100Hz'!C$38,0),IMPRODUCT(C47,COMPLEX('B4 at 100Hz'!C$39,0)))))</f>
        <v>0.71985727288339+0.449068791567927i</v>
      </c>
      <c r="F47" s="32" t="str">
        <f>IMDIV(IMPRODUCT(C47,COMPLEX(('B4 at 100Hz'!C$39*'B4 at 100Hz'!C$13/'B4 at 100Hz'!C$23),0)),IMSUM(COMPLEX('B4 at 100Hz'!C$38,0),IMPRODUCT(C47,COMPLEX('B4 at 100Hz'!C$39,0))))</f>
        <v>0.427486821648671+0.266679239955502i</v>
      </c>
      <c r="G47" s="43" t="str">
        <f>IMPRODUCT(F47,IMSUB(COMPLEX(1,0),IMDIV(IMPRODUCT(COMPLEX('B4 at 100Hz'!C$38,0),E47),IMSUM(COMPLEX(0-(2*PI()*B47)^2*'B4 at 100Hz'!C$37,0),IMPRODUCT(C47,COMPLEX(0,0)),IMPRODUCT(COMPLEX('B4 at 100Hz'!C$38,0),E47)))))</f>
        <v>-0.0328264322457681+0.0011333260340175i</v>
      </c>
      <c r="H47" s="45" t="str">
        <f>IMDIV(COMPLEX('B4 at 100Hz'!C$17,0),IMPRODUCT(D47,IMSUM(COMPLEX('B4 at 100Hz'!C$15-(2*PI()*B47)^2*'B4 at 100Hz'!C$14,0),IMPRODUCT(C47,IMSUM(COMPLEX('B4 at 100Hz'!C$16,0),IMDIV(COMPLEX('B4 at 100Hz'!C$17^2,0),D47))),IMPRODUCT(COMPLEX('B4 at 100Hz'!C$13*'B4 at 100Hz'!C$38/'B4 at 100Hz'!C$23,0),G47))))</f>
        <v>0.00060193100175171-0.000384479983761765i</v>
      </c>
      <c r="I47" s="40">
        <f t="shared" si="1"/>
        <v>-32.568172885459383</v>
      </c>
      <c r="J47" s="33" t="str">
        <f>IMPRODUCT(IMDIV(IMPRODUCT(COMPLEX(-'B4 at 100Hz'!C$38,0),F47),IMSUM(IMPRODUCT(COMPLEX('B4 at 100Hz'!C$38,0),E47),COMPLEX(Calculations!C$3-(2*PI()*B47)^2*'B4 at 100Hz'!C$37,0),IMPRODUCT(COMPLEX(Calculations!C$4,0),C47))),H47)</f>
        <v>-0.0003684808846222+0.000253681093262469i</v>
      </c>
      <c r="K47" s="40">
        <f t="shared" si="2"/>
        <v>145.45448712898298</v>
      </c>
      <c r="L47" s="53" t="str">
        <f>IMSUM(IMPRODUCT(COMPLEX(-('B4 at 100Hz'!C$13/'B4 at 100Hz'!C$23),0),H47),IMDIV(IMPRODUCT(COMPLEX(-'B4 at 100Hz'!C$38,0),J47),IMSUM(COMPLEX('B4 at 100Hz'!C$38,0),IMPRODUCT(COMPLEX('B4 at 100Hz'!C$39,0),C47))),IMDIV(IMPRODUCT(COMPLEX('B4 at 100Hz'!C$39*'B4 at 100Hz'!C$13/'B4 at 100Hz'!C$23,0),C47,H47),IMSUM(COMPLEX('B4 at 100Hz'!C$38,0),IMPRODUCT(COMPLEX('B4 at 100Hz'!C$39,0),C47))))</f>
        <v>-8.29899576529943E-06-0.0000120545889397824i</v>
      </c>
      <c r="M47" s="41">
        <f t="shared" si="3"/>
        <v>-124.54551287101491</v>
      </c>
      <c r="N47" s="52" t="str">
        <f>IMPRODUCT(COMPLEX(('B4 at 100Hz'!C$9*'B4 at 100Hz'!C$13)/(2*PI()),0),C47,C47,H47)</f>
        <v>-0.0133724831303287+0.00854159709641279i</v>
      </c>
      <c r="O47" s="41">
        <f t="shared" si="4"/>
        <v>147.43182711454065</v>
      </c>
      <c r="P47" s="39" t="str">
        <f>IMPRODUCT(COMPLEX(('B4 at 100Hz'!C$9*'B4 at 100Hz'!C$23)/(2*PI()),0),C47,C47,J47)</f>
        <v>0.0137849112996618-0.0094902382049201i</v>
      </c>
      <c r="Q47" s="36">
        <f t="shared" si="5"/>
        <v>-34.545512871016953</v>
      </c>
      <c r="R47" s="54" t="str">
        <f>IMPRODUCT(COMPLEX(('B4 at 100Hz'!C$9*'B4 at 100Hz'!C$23)/(2*PI()),0),C47,C47,L47)</f>
        <v>0.000310466364132336+0.000450963526803183i</v>
      </c>
      <c r="S47" s="46">
        <f t="shared" si="6"/>
        <v>55.454487128985079</v>
      </c>
      <c r="T47" s="51">
        <f>IMABS(IMDIV(D47,IMSUB(COMPLEX(1,0),IMPRODUCT(COMPLEX('B4 at 100Hz'!C$17,0),IMPRODUCT(C47,H47)))))</f>
        <v>7.0920266370713385</v>
      </c>
      <c r="U47" s="34">
        <f>20*LOG10('B4 at 100Hz'!C$28*50000*IMABS(N47))</f>
        <v>57.98965008537381</v>
      </c>
      <c r="V47" s="35">
        <f>20*LOG10('B4 at 100Hz'!C$28*50000*IMABS(P47))</f>
        <v>58.452351324718876</v>
      </c>
      <c r="W47" s="35">
        <f>20*LOG10('B4 at 100Hz'!C$28*50000*IMABS(R47))</f>
        <v>28.747100171230539</v>
      </c>
      <c r="X47" s="41">
        <f>1000*'B4 at 100Hz'!C$28*IMABS(H47)</f>
        <v>0.71424490812554209</v>
      </c>
      <c r="Y47" s="41">
        <f>1000*'B4 at 100Hz'!C$28*IMABS(J47)</f>
        <v>0.44736144157806063</v>
      </c>
      <c r="Z47" s="41">
        <f>'B4 at 100Hz'!C$28*IMABS(IMPRODUCT(C47,J47))</f>
        <v>6.4368575760932842E-2</v>
      </c>
      <c r="AA47" s="41">
        <f>1000*'B4 at 100Hz'!C$28*IMABS(L47)</f>
        <v>1.4635110017337829E-2</v>
      </c>
      <c r="AB47" s="54" t="str">
        <f t="shared" si="7"/>
        <v>0.000722894533465435-0.000497677581704126i</v>
      </c>
      <c r="AC47" s="41">
        <f>20*LOG10('B4 at 100Hz'!C$28*50000*IMABS(AB47))</f>
        <v>32.845770618312841</v>
      </c>
      <c r="AD47" s="41">
        <f t="shared" si="8"/>
        <v>43.882213989413664</v>
      </c>
      <c r="AE47" s="36">
        <f t="shared" si="9"/>
        <v>-34.545512871016953</v>
      </c>
      <c r="AG47" s="78"/>
    </row>
    <row r="48" spans="2:34" s="12" customFormat="1" x14ac:dyDescent="0.25">
      <c r="B48" s="37">
        <v>23.4</v>
      </c>
      <c r="C48" s="30" t="str">
        <f t="shared" si="0"/>
        <v>147.026536188002i</v>
      </c>
      <c r="D48" s="31" t="str">
        <f>COMPLEX('B4 at 100Hz'!C$18,2*PI()*B48*'B4 at 100Hz'!C$19)</f>
        <v>6</v>
      </c>
      <c r="E48" s="32" t="str">
        <f>IMSUB(COMPLEX(1,0),IMDIV(COMPLEX('B4 at 100Hz'!C$38,0),IMSUM(COMPLEX('B4 at 100Hz'!C$38,0),IMPRODUCT(C48,COMPLEX('B4 at 100Hz'!C$39,0)))))</f>
        <v>0.728485459310287+0.444740817649749i</v>
      </c>
      <c r="F48" s="32" t="str">
        <f>IMDIV(IMPRODUCT(C48,COMPLEX(('B4 at 100Hz'!C$39*'B4 at 100Hz'!C$13/'B4 at 100Hz'!C$23),0)),IMSUM(COMPLEX('B4 at 100Hz'!C$38,0),IMPRODUCT(C48,COMPLEX('B4 at 100Hz'!C$39,0))))</f>
        <v>0.432610665125938+0.264109075168461i</v>
      </c>
      <c r="G48" s="43" t="str">
        <f>IMPRODUCT(F48,IMSUB(COMPLEX(1,0),IMDIV(IMPRODUCT(COMPLEX('B4 at 100Hz'!C$38,0),E48),IMSUM(COMPLEX(0-(2*PI()*B48)^2*'B4 at 100Hz'!C$37,0),IMPRODUCT(C48,COMPLEX(0,0)),IMPRODUCT(COMPLEX('B4 at 100Hz'!C$38,0),E48)))))</f>
        <v>-0.0343574793192039+0.00121505288743176i</v>
      </c>
      <c r="H48" s="45" t="str">
        <f>IMDIV(COMPLEX('B4 at 100Hz'!C$17,0),IMPRODUCT(D48,IMSUM(COMPLEX('B4 at 100Hz'!C$15-(2*PI()*B48)^2*'B4 at 100Hz'!C$14,0),IMPRODUCT(C48,IMSUM(COMPLEX('B4 at 100Hz'!C$16,0),IMDIV(COMPLEX('B4 at 100Hz'!C$17^2,0),D48))),IMPRODUCT(COMPLEX('B4 at 100Hz'!C$13*'B4 at 100Hz'!C$38/'B4 at 100Hz'!C$23,0),G48))))</f>
        <v>0.000595621424842039-0.000391045398090989i</v>
      </c>
      <c r="I48" s="40">
        <f t="shared" si="1"/>
        <v>-33.286238837307877</v>
      </c>
      <c r="J48" s="33" t="str">
        <f>IMPRODUCT(IMDIV(IMPRODUCT(COMPLEX(-'B4 at 100Hz'!C$38,0),F48),IMSUM(IMPRODUCT(COMPLEX('B4 at 100Hz'!C$38,0),E48),COMPLEX(Calculations!C$3-(2*PI()*B48)^2*'B4 at 100Hz'!C$37,0),IMPRODUCT(COMPLEX(Calculations!C$4,0),C48))),H48)</f>
        <v>-0.000365054239645294+0.000258584369016211i</v>
      </c>
      <c r="K48" s="40">
        <f t="shared" si="2"/>
        <v>144.68833897404932</v>
      </c>
      <c r="L48" s="53" t="str">
        <f>IMSUM(IMPRODUCT(COMPLEX(-('B4 at 100Hz'!C$13/'B4 at 100Hz'!C$23),0),H48),IMDIV(IMPRODUCT(COMPLEX(-'B4 at 100Hz'!C$38,0),J48),IMSUM(COMPLEX('B4 at 100Hz'!C$38,0),IMPRODUCT(COMPLEX('B4 at 100Hz'!C$39,0),C48))),IMDIV(IMPRODUCT(COMPLEX('B4 at 100Hz'!C$39*'B4 at 100Hz'!C$13/'B4 at 100Hz'!C$23,0),C48,H48),IMSUM(COMPLEX('B4 at 100Hz'!C$38,0),IMPRODUCT(COMPLEX('B4 at 100Hz'!C$39,0),C48))))</f>
        <v>-8.64410604997027E-06-0.0000122032417252851i</v>
      </c>
      <c r="M48" s="41">
        <f t="shared" si="3"/>
        <v>-125.31166102595101</v>
      </c>
      <c r="N48" s="52" t="str">
        <f>IMPRODUCT(COMPLEX(('B4 at 100Hz'!C$9*'B4 at 100Hz'!C$13)/(2*PI()),0),C48,C48,H48)</f>
        <v>-0.013816448046085+0.00907096051458799i</v>
      </c>
      <c r="O48" s="41">
        <f t="shared" si="4"/>
        <v>146.71376116269212</v>
      </c>
      <c r="P48" s="39" t="str">
        <f>IMPRODUCT(COMPLEX(('B4 at 100Hz'!C$9*'B4 at 100Hz'!C$23)/(2*PI()),0),C48,C48,J48)</f>
        <v>0.014259593966947-0.0101007130117244i</v>
      </c>
      <c r="Q48" s="36">
        <f t="shared" si="5"/>
        <v>-35.311661025950812</v>
      </c>
      <c r="R48" s="54" t="str">
        <f>IMPRODUCT(COMPLEX(('B4 at 100Hz'!C$9*'B4 at 100Hz'!C$23)/(2*PI()),0),C48,C48,L48)</f>
        <v>0.000337652406391921+0.000476677855466498i</v>
      </c>
      <c r="S48" s="46">
        <f t="shared" si="6"/>
        <v>54.688338974048996</v>
      </c>
      <c r="T48" s="51">
        <f>IMABS(IMDIV(D48,IMSUB(COMPLEX(1,0),IMPRODUCT(COMPLEX('B4 at 100Hz'!C$17,0),IMPRODUCT(C48,H48)))))</f>
        <v>7.1482014486129728</v>
      </c>
      <c r="U48" s="34">
        <f>20*LOG10('B4 at 100Hz'!C$28*50000*IMABS(N48))</f>
        <v>58.343834425214929</v>
      </c>
      <c r="V48" s="35">
        <f>20*LOG10('B4 at 100Hz'!C$28*50000*IMABS(P48))</f>
        <v>58.827527578555021</v>
      </c>
      <c r="W48" s="35">
        <f>20*LOG10('B4 at 100Hz'!C$28*50000*IMABS(R48))</f>
        <v>29.30988392647247</v>
      </c>
      <c r="X48" s="41">
        <f>1000*'B4 at 100Hz'!C$28*IMABS(H48)</f>
        <v>0.71251763844763938</v>
      </c>
      <c r="Y48" s="41">
        <f>1000*'B4 at 100Hz'!C$28*IMABS(J48)</f>
        <v>0.44735944584027254</v>
      </c>
      <c r="Z48" s="41">
        <f>'B4 at 100Hz'!C$28*IMABS(IMPRODUCT(C48,J48))</f>
        <v>6.5773709752879356E-2</v>
      </c>
      <c r="AA48" s="41">
        <f>1000*'B4 at 100Hz'!C$28*IMABS(L48)</f>
        <v>1.4954587189517199E-2</v>
      </c>
      <c r="AB48" s="54" t="str">
        <f t="shared" si="7"/>
        <v>0.000780798327253921-0.000553074641669912i</v>
      </c>
      <c r="AC48" s="41">
        <f>20*LOG10('B4 at 100Hz'!C$28*50000*IMABS(AB48))</f>
        <v>33.596161874958675</v>
      </c>
      <c r="AD48" s="41">
        <f t="shared" si="8"/>
        <v>47.841864175134951</v>
      </c>
      <c r="AE48" s="36">
        <f t="shared" si="9"/>
        <v>-35.31166102595536</v>
      </c>
      <c r="AG48" s="78"/>
    </row>
    <row r="49" spans="2:33" s="12" customFormat="1" x14ac:dyDescent="0.25">
      <c r="B49" s="37">
        <v>24</v>
      </c>
      <c r="C49" s="30" t="str">
        <f t="shared" si="0"/>
        <v>150.79644737231i</v>
      </c>
      <c r="D49" s="31" t="str">
        <f>COMPLEX('B4 at 100Hz'!C$18,2*PI()*B49*'B4 at 100Hz'!C$19)</f>
        <v>6</v>
      </c>
      <c r="E49" s="32" t="str">
        <f>IMSUB(COMPLEX(1,0),IMDIV(COMPLEX('B4 at 100Hz'!C$38,0),IMSUM(COMPLEX('B4 at 100Hz'!C$38,0),IMPRODUCT(C49,COMPLEX('B4 at 100Hz'!C$39,0)))))</f>
        <v>0.738384261197154+0.439514441188782i</v>
      </c>
      <c r="F49" s="32" t="str">
        <f>IMDIV(IMPRODUCT(C49,COMPLEX(('B4 at 100Hz'!C$39*'B4 at 100Hz'!C$13/'B4 at 100Hz'!C$23),0)),IMSUM(COMPLEX('B4 at 100Hz'!C$38,0),IMPRODUCT(C49,COMPLEX('B4 at 100Hz'!C$39,0))))</f>
        <v>0.438489062853027+0.261005394555373i</v>
      </c>
      <c r="G49" s="43" t="str">
        <f>IMPRODUCT(F49,IMSUB(COMPLEX(1,0),IMDIV(IMPRODUCT(COMPLEX('B4 at 100Hz'!C$38,0),E49),IMSUM(COMPLEX(0-(2*PI()*B49)^2*'B4 at 100Hz'!C$37,0),IMPRODUCT(C49,COMPLEX(0,0)),IMPRODUCT(COMPLEX('B4 at 100Hz'!C$38,0),E49)))))</f>
        <v>-0.0362484206776441+0.00131876378890322i</v>
      </c>
      <c r="H49" s="45" t="str">
        <f>IMDIV(COMPLEX('B4 at 100Hz'!C$17,0),IMPRODUCT(D49,IMSUM(COMPLEX('B4 at 100Hz'!C$15-(2*PI()*B49)^2*'B4 at 100Hz'!C$14,0),IMPRODUCT(C49,IMSUM(COMPLEX('B4 at 100Hz'!C$16,0),IMDIV(COMPLEX('B4 at 100Hz'!C$17^2,0),D49))),IMPRODUCT(COMPLEX('B4 at 100Hz'!C$13*'B4 at 100Hz'!C$38/'B4 at 100Hz'!C$23,0),G49))))</f>
        <v>0.000587912968337923-0.000398773769564165i</v>
      </c>
      <c r="I49" s="40">
        <f t="shared" si="1"/>
        <v>-34.148537626280849</v>
      </c>
      <c r="J49" s="33" t="str">
        <f>IMPRODUCT(IMDIV(IMPRODUCT(COMPLEX(-'B4 at 100Hz'!C$38,0),F49),IMSUM(IMPRODUCT(COMPLEX('B4 at 100Hz'!C$38,0),E49),COMPLEX(Calculations!C$3-(2*PI()*B49)^2*'B4 at 100Hz'!C$37,0),IMPRODUCT(COMPLEX(Calculations!C$4,0),C49))),H49)</f>
        <v>-0.000360851183869633+0.000264413848750745i</v>
      </c>
      <c r="K49" s="40">
        <f t="shared" si="2"/>
        <v>143.76788776574287</v>
      </c>
      <c r="L49" s="53" t="str">
        <f>IMSUM(IMPRODUCT(COMPLEX(-('B4 at 100Hz'!C$13/'B4 at 100Hz'!C$23),0),H49),IMDIV(IMPRODUCT(COMPLEX(-'B4 at 100Hz'!C$38,0),J49),IMSUM(COMPLEX('B4 at 100Hz'!C$38,0),IMPRODUCT(COMPLEX('B4 at 100Hz'!C$39,0),C49))),IMDIV(IMPRODUCT(COMPLEX('B4 at 100Hz'!C$39*'B4 at 100Hz'!C$13/'B4 at 100Hz'!C$23,0),C49,H49),IMSUM(COMPLEX('B4 at 100Hz'!C$38,0),IMPRODUCT(COMPLEX('B4 at 100Hz'!C$39,0),C49))))</f>
        <v>-0.0000090656176714557-0.0000123720405898151i</v>
      </c>
      <c r="M49" s="41">
        <f t="shared" si="3"/>
        <v>-126.23211223426387</v>
      </c>
      <c r="N49" s="52" t="str">
        <f>IMPRODUCT(COMPLEX(('B4 at 100Hz'!C$9*'B4 at 100Hz'!C$13)/(2*PI()),0),C49,C49,H49)</f>
        <v>-0.014345969586187+0.00973068579539896i</v>
      </c>
      <c r="O49" s="41">
        <f t="shared" si="4"/>
        <v>145.8514623737191</v>
      </c>
      <c r="P49" s="39" t="str">
        <f>IMPRODUCT(COMPLEX(('B4 at 100Hz'!C$9*'B4 at 100Hz'!C$23)/(2*PI()),0),C49,C49,J49)</f>
        <v>0.0148275250323342-0.0108648748750231i</v>
      </c>
      <c r="Q49" s="36">
        <f t="shared" si="5"/>
        <v>-36.232112234257237</v>
      </c>
      <c r="R49" s="54" t="str">
        <f>IMPRODUCT(COMPLEX(('B4 at 100Hz'!C$9*'B4 at 100Hz'!C$23)/(2*PI()),0),C49,C49,L49)</f>
        <v>0.000372509995715142+0.000508372286822851i</v>
      </c>
      <c r="S49" s="46">
        <f t="shared" si="6"/>
        <v>53.767887765736127</v>
      </c>
      <c r="T49" s="51">
        <f>IMABS(IMDIV(D49,IMSUB(COMPLEX(1,0),IMPRODUCT(COMPLEX('B4 at 100Hz'!C$17,0),IMPRODUCT(C49,H49)))))</f>
        <v>7.2182896364300886</v>
      </c>
      <c r="U49" s="34">
        <f>20*LOG10('B4 at 100Hz'!C$28*50000*IMABS(N49))</f>
        <v>58.7577449744755</v>
      </c>
      <c r="V49" s="35">
        <f>20*LOG10('B4 at 100Hz'!C$28*50000*IMABS(P49))</f>
        <v>59.267294916766758</v>
      </c>
      <c r="W49" s="35">
        <f>20*LOG10('B4 at 100Hz'!C$28*50000*IMABS(R49))</f>
        <v>29.969558950713875</v>
      </c>
      <c r="X49" s="41">
        <f>1000*'B4 at 100Hz'!C$28*IMABS(H49)</f>
        <v>0.71039578942468495</v>
      </c>
      <c r="Y49" s="41">
        <f>1000*'B4 at 100Hz'!C$28*IMABS(J49)</f>
        <v>0.44735697190420259</v>
      </c>
      <c r="Z49" s="41">
        <f>'B4 at 100Hz'!C$28*IMABS(IMPRODUCT(C49,J49))</f>
        <v>6.7459842070388104E-2</v>
      </c>
      <c r="AA49" s="41">
        <f>1000*'B4 at 100Hz'!C$28*IMABS(L49)</f>
        <v>1.5337953322430027E-2</v>
      </c>
      <c r="AB49" s="54" t="str">
        <f t="shared" si="7"/>
        <v>0.000854065441862343-0.000625816792801289i</v>
      </c>
      <c r="AC49" s="41">
        <f>20*LOG10('B4 at 100Hz'!C$28*50000*IMABS(AB49))</f>
        <v>34.475744585230096</v>
      </c>
      <c r="AD49" s="41">
        <f t="shared" si="8"/>
        <v>52.940401328654751</v>
      </c>
      <c r="AE49" s="36">
        <f t="shared" si="9"/>
        <v>-36.232112234258842</v>
      </c>
      <c r="AG49" s="78"/>
    </row>
    <row r="50" spans="2:33" s="12" customFormat="1" x14ac:dyDescent="0.25">
      <c r="B50" s="37">
        <v>24.5</v>
      </c>
      <c r="C50" s="30" t="str">
        <f t="shared" si="0"/>
        <v>153.9380400259i</v>
      </c>
      <c r="D50" s="31" t="str">
        <f>COMPLEX('B4 at 100Hz'!C$18,2*PI()*B50*'B4 at 100Hz'!C$19)</f>
        <v>6</v>
      </c>
      <c r="E50" s="32" t="str">
        <f>IMSUB(COMPLEX(1,0),IMDIV(COMPLEX('B4 at 100Hz'!C$38,0),IMSUM(COMPLEX('B4 at 100Hz'!C$38,0),IMPRODUCT(C50,COMPLEX('B4 at 100Hz'!C$39,0)))))</f>
        <v>0.746271780981802+0.43514389561621i</v>
      </c>
      <c r="F50" s="32" t="str">
        <f>IMDIV(IMPRODUCT(C50,COMPLEX(('B4 at 100Hz'!C$39*'B4 at 100Hz'!C$13/'B4 at 100Hz'!C$23),0)),IMSUM(COMPLEX('B4 at 100Hz'!C$38,0),IMPRODUCT(C50,COMPLEX('B4 at 100Hz'!C$39,0))))</f>
        <v>0.443173061876784+0.2584099486162i</v>
      </c>
      <c r="G50" s="43" t="str">
        <f>IMPRODUCT(F50,IMSUB(COMPLEX(1,0),IMDIV(IMPRODUCT(COMPLEX('B4 at 100Hz'!C$38,0),E50),IMSUM(COMPLEX(0-(2*PI()*B50)^2*'B4 at 100Hz'!C$37,0),IMPRODUCT(C50,COMPLEX(0,0)),IMPRODUCT(COMPLEX('B4 at 100Hz'!C$38,0),E50)))))</f>
        <v>-0.0378695801628538+0.0014100750612506i</v>
      </c>
      <c r="H50" s="45" t="str">
        <f>IMDIV(COMPLEX('B4 at 100Hz'!C$17,0),IMPRODUCT(D50,IMSUM(COMPLEX('B4 at 100Hz'!C$15-(2*PI()*B50)^2*'B4 at 100Hz'!C$14,0),IMPRODUCT(C50,IMSUM(COMPLEX('B4 at 100Hz'!C$16,0),IMDIV(COMPLEX('B4 at 100Hz'!C$17^2,0),D50))),IMPRODUCT(COMPLEX('B4 at 100Hz'!C$13*'B4 at 100Hz'!C$38/'B4 at 100Hz'!C$23,0),G50))))</f>
        <v>0.000581377472881748-0.000405086739133639i</v>
      </c>
      <c r="I50" s="40">
        <f t="shared" si="1"/>
        <v>-34.867650395887686</v>
      </c>
      <c r="J50" s="33" t="str">
        <f>IMPRODUCT(IMDIV(IMPRODUCT(COMPLEX(-'B4 at 100Hz'!C$38,0),F50),IMSUM(IMPRODUCT(COMPLEX('B4 at 100Hz'!C$38,0),E50),COMPLEX(Calculations!C$3-(2*PI()*B50)^2*'B4 at 100Hz'!C$37,0),IMPRODUCT(COMPLEX(Calculations!C$4,0),C50))),H50)</f>
        <v>-0.000357273104634333+0.000269225333048126i</v>
      </c>
      <c r="K50" s="40">
        <f t="shared" si="2"/>
        <v>142.99992450647994</v>
      </c>
      <c r="L50" s="53" t="str">
        <f>IMSUM(IMPRODUCT(COMPLEX(-('B4 at 100Hz'!C$13/'B4 at 100Hz'!C$23),0),H50),IMDIV(IMPRODUCT(COMPLEX(-'B4 at 100Hz'!C$38,0),J50),IMSUM(COMPLEX('B4 at 100Hz'!C$38,0),IMPRODUCT(COMPLEX('B4 at 100Hz'!C$39,0),C50))),IMDIV(IMPRODUCT(COMPLEX('B4 at 100Hz'!C$39*'B4 at 100Hz'!C$13/'B4 at 100Hz'!C$23,0),C50,H50),IMSUM(COMPLEX('B4 at 100Hz'!C$38,0),IMPRODUCT(COMPLEX('B4 at 100Hz'!C$39,0),C50))))</f>
        <v>-9.42288665668539E-06-0.0000125045586622011i</v>
      </c>
      <c r="M50" s="41">
        <f t="shared" si="3"/>
        <v>-127.00007549352414</v>
      </c>
      <c r="N50" s="52" t="str">
        <f>IMPRODUCT(COMPLEX(('B4 at 100Hz'!C$9*'B4 at 100Hz'!C$13)/(2*PI()),0),C50,C50,H50)</f>
        <v>-0.0147837547992743+0.0103008859185836i</v>
      </c>
      <c r="O50" s="41">
        <f t="shared" si="4"/>
        <v>145.13234960411231</v>
      </c>
      <c r="P50" s="39" t="str">
        <f>IMPRODUCT(COMPLEX(('B4 at 100Hz'!C$9*'B4 at 100Hz'!C$23)/(2*PI()),0),C50,C50,J50)</f>
        <v>0.0152985595264978-0.0115283230958387i</v>
      </c>
      <c r="Q50" s="36">
        <f t="shared" si="5"/>
        <v>-37.000075493520242</v>
      </c>
      <c r="R50" s="54" t="str">
        <f>IMPRODUCT(COMPLEX(('B4 at 100Hz'!C$9*'B4 at 100Hz'!C$23)/(2*PI()),0),C50,C50,L50)</f>
        <v>0.000403491308354395+0.000535449583427401i</v>
      </c>
      <c r="S50" s="46">
        <f t="shared" si="6"/>
        <v>52.999924506475871</v>
      </c>
      <c r="T50" s="51">
        <f>IMABS(IMDIV(D50,IMSUB(COMPLEX(1,0),IMPRODUCT(COMPLEX('B4 at 100Hz'!C$17,0),IMPRODUCT(C50,H50)))))</f>
        <v>7.2790104403638889</v>
      </c>
      <c r="U50" s="34">
        <f>20*LOG10('B4 at 100Hz'!C$28*50000*IMABS(N50))</f>
        <v>59.093790351231441</v>
      </c>
      <c r="V50" s="35">
        <f>20*LOG10('B4 at 100Hz'!C$28*50000*IMABS(P50))</f>
        <v>59.625447194513306</v>
      </c>
      <c r="W50" s="35">
        <f>20*LOG10('B4 at 100Hz'!C$28*50000*IMABS(R50))</f>
        <v>30.506808081518905</v>
      </c>
      <c r="X50" s="41">
        <f>1000*'B4 at 100Hz'!C$28*IMABS(H50)</f>
        <v>0.70858664409957128</v>
      </c>
      <c r="Y50" s="41">
        <f>1000*'B4 at 100Hz'!C$28*IMABS(J50)</f>
        <v>0.44735483818768451</v>
      </c>
      <c r="Z50" s="41">
        <f>'B4 at 100Hz'!C$28*IMABS(IMPRODUCT(C50,J50))</f>
        <v>6.8864926986715799E-2</v>
      </c>
      <c r="AA50" s="41">
        <f>1000*'B4 at 100Hz'!C$28*IMABS(L50)</f>
        <v>1.5657419336569105E-2</v>
      </c>
      <c r="AB50" s="54" t="str">
        <f t="shared" si="7"/>
        <v>0.000918296035577896-0.000691987593827698i</v>
      </c>
      <c r="AC50" s="41">
        <f>20*LOG10('B4 at 100Hz'!C$28*50000*IMABS(AB50))</f>
        <v>35.192090569093708</v>
      </c>
      <c r="AD50" s="41">
        <f t="shared" si="8"/>
        <v>57.491617627475271</v>
      </c>
      <c r="AE50" s="36">
        <f t="shared" si="9"/>
        <v>-37.000075493523482</v>
      </c>
      <c r="AG50" s="78"/>
    </row>
    <row r="51" spans="2:33" s="12" customFormat="1" x14ac:dyDescent="0.25">
      <c r="B51" s="37">
        <v>25.1</v>
      </c>
      <c r="C51" s="30" t="str">
        <f t="shared" si="0"/>
        <v>157.707951210208i</v>
      </c>
      <c r="D51" s="31" t="str">
        <f>COMPLEX('B4 at 100Hz'!C$18,2*PI()*B51*'B4 at 100Hz'!C$19)</f>
        <v>6</v>
      </c>
      <c r="E51" s="32" t="str">
        <f>IMSUB(COMPLEX(1,0),IMDIV(COMPLEX('B4 at 100Hz'!C$38,0),IMSUM(COMPLEX('B4 at 100Hz'!C$38,0),IMPRODUCT(C51,COMPLEX('B4 at 100Hz'!C$39,0)))))</f>
        <v>0.755324685365897+0.42989452781212i</v>
      </c>
      <c r="F51" s="32" t="str">
        <f>IMDIV(IMPRODUCT(C51,COMPLEX(('B4 at 100Hz'!C$39*'B4 at 100Hz'!C$13/'B4 at 100Hz'!C$23),0)),IMSUM(COMPLEX('B4 at 100Hz'!C$38,0),IMPRODUCT(C51,COMPLEX('B4 at 100Hz'!C$39,0))))</f>
        <v>0.448549123865218+0.255292614607409i</v>
      </c>
      <c r="G51" s="43" t="str">
        <f>IMPRODUCT(F51,IMSUB(COMPLEX(1,0),IMDIV(IMPRODUCT(COMPLEX('B4 at 100Hz'!C$38,0),E51),IMSUM(COMPLEX(0-(2*PI()*B51)^2*'B4 at 100Hz'!C$37,0),IMPRODUCT(C51,COMPLEX(0,0)),IMPRODUCT(COMPLEX('B4 at 100Hz'!C$38,0),E51)))))</f>
        <v>-0.0398702643020776+0.00152575804545303i</v>
      </c>
      <c r="H51" s="45" t="str">
        <f>IMDIV(COMPLEX('B4 at 100Hz'!C$17,0),IMPRODUCT(D51,IMSUM(COMPLEX('B4 at 100Hz'!C$15-(2*PI()*B51)^2*'B4 at 100Hz'!C$14,0),IMPRODUCT(C51,IMSUM(COMPLEX('B4 at 100Hz'!C$16,0),IMDIV(COMPLEX('B4 at 100Hz'!C$17^2,0),D51))),IMPRODUCT(COMPLEX('B4 at 100Hz'!C$13*'B4 at 100Hz'!C$38/'B4 at 100Hz'!C$23,0),G51))))</f>
        <v>0.000573403800185173-0.000412506696977607i</v>
      </c>
      <c r="I51" s="40">
        <f t="shared" si="1"/>
        <v>-35.731240430766952</v>
      </c>
      <c r="J51" s="33" t="str">
        <f>IMPRODUCT(IMDIV(IMPRODUCT(COMPLEX(-'B4 at 100Hz'!C$38,0),F51),IMSUM(IMPRODUCT(COMPLEX('B4 at 100Hz'!C$38,0),E51),COMPLEX(Calculations!C$3-(2*PI()*B51)^2*'B4 at 100Hz'!C$37,0),IMPRODUCT(COMPLEX(Calculations!C$4,0),C51))),H51)</f>
        <v>-0.000352889250225897+0.000274942088162097i</v>
      </c>
      <c r="K51" s="40">
        <f t="shared" si="2"/>
        <v>142.07723007066639</v>
      </c>
      <c r="L51" s="53" t="str">
        <f>IMSUM(IMPRODUCT(COMPLEX(-('B4 at 100Hz'!C$13/'B4 at 100Hz'!C$23),0),H51),IMDIV(IMPRODUCT(COMPLEX(-'B4 at 100Hz'!C$38,0),J51),IMSUM(COMPLEX('B4 at 100Hz'!C$38,0),IMPRODUCT(COMPLEX('B4 at 100Hz'!C$39,0),C51))),IMDIV(IMPRODUCT(COMPLEX('B4 at 100Hz'!C$39*'B4 at 100Hz'!C$13/'B4 at 100Hz'!C$23,0),C51,H51),IMSUM(COMPLEX('B4 at 100Hz'!C$38,0),IMPRODUCT(COMPLEX('B4 at 100Hz'!C$39,0),C51))))</f>
        <v>-9.85863773267078E-06-0.0000126536002580983i</v>
      </c>
      <c r="M51" s="41">
        <f t="shared" si="3"/>
        <v>-127.92276992934104</v>
      </c>
      <c r="N51" s="52" t="str">
        <f>IMPRODUCT(COMPLEX(('B4 at 100Hz'!C$9*'B4 at 100Hz'!C$13)/(2*PI()),0),C51,C51,H51)</f>
        <v>-0.0153039096163268+0.0110096326613743i</v>
      </c>
      <c r="O51" s="41">
        <f t="shared" si="4"/>
        <v>144.26875956923297</v>
      </c>
      <c r="P51" s="39" t="str">
        <f>IMPRODUCT(COMPLEX(('B4 at 100Hz'!C$9*'B4 at 100Hz'!C$23)/(2*PI()),0),C51,C51,J51)</f>
        <v>0.0158600269146968-0.0123568199242182i</v>
      </c>
      <c r="Q51" s="36">
        <f t="shared" si="5"/>
        <v>-37.922769929333526</v>
      </c>
      <c r="R51" s="54" t="str">
        <f>IMPRODUCT(COMPLEX(('B4 at 100Hz'!C$9*'B4 at 100Hz'!C$23)/(2*PI()),0),C51,C51,L51)</f>
        <v>0.00044308025728274+0.000568695250798335i</v>
      </c>
      <c r="S51" s="46">
        <f t="shared" si="6"/>
        <v>52.077230070658942</v>
      </c>
      <c r="T51" s="51">
        <f>IMABS(IMDIV(D51,IMSUB(COMPLEX(1,0),IMPRODUCT(COMPLEX('B4 at 100Hz'!C$17,0),IMPRODUCT(C51,H51)))))</f>
        <v>7.3547630363681353</v>
      </c>
      <c r="U51" s="34">
        <f>20*LOG10('B4 at 100Hz'!C$28*50000*IMABS(N51))</f>
        <v>59.486839006706973</v>
      </c>
      <c r="V51" s="35">
        <f>20*LOG10('B4 at 100Hz'!C$28*50000*IMABS(P51))</f>
        <v>60.045701106797402</v>
      </c>
      <c r="W51" s="35">
        <f>20*LOG10('B4 at 100Hz'!C$28*50000*IMABS(R51))</f>
        <v>31.137214736132716</v>
      </c>
      <c r="X51" s="41">
        <f>1000*'B4 at 100Hz'!C$28*IMABS(H51)</f>
        <v>0.7063665430342615</v>
      </c>
      <c r="Y51" s="41">
        <f>1000*'B4 at 100Hz'!C$28*IMABS(J51)</f>
        <v>0.44735218203103699</v>
      </c>
      <c r="Z51" s="41">
        <f>'B4 at 100Hz'!C$28*IMABS(IMPRODUCT(C51,J51))</f>
        <v>7.0550996097530835E-2</v>
      </c>
      <c r="AA51" s="41">
        <f>1000*'B4 at 100Hz'!C$28*IMABS(L51)</f>
        <v>1.604077109854091E-2</v>
      </c>
      <c r="AB51" s="54" t="str">
        <f t="shared" si="7"/>
        <v>0.000999197555652741-0.000778492012045566i</v>
      </c>
      <c r="AC51" s="41">
        <f>20*LOG10('B4 at 100Hz'!C$28*50000*IMABS(AB51))</f>
        <v>36.0326499660381</v>
      </c>
      <c r="AD51" s="41">
        <f t="shared" si="8"/>
        <v>63.333355509580571</v>
      </c>
      <c r="AE51" s="36">
        <f t="shared" si="9"/>
        <v>-37.9227699293318</v>
      </c>
      <c r="AG51" s="78"/>
    </row>
    <row r="52" spans="2:33" s="12" customFormat="1" x14ac:dyDescent="0.25">
      <c r="B52" s="37">
        <v>25.7</v>
      </c>
      <c r="C52" s="30" t="str">
        <f t="shared" si="0"/>
        <v>161.477862394515i</v>
      </c>
      <c r="D52" s="31" t="str">
        <f>COMPLEX('B4 at 100Hz'!C$18,2*PI()*B52*'B4 at 100Hz'!C$19)</f>
        <v>6</v>
      </c>
      <c r="E52" s="32" t="str">
        <f>IMSUB(COMPLEX(1,0),IMDIV(COMPLEX('B4 at 100Hz'!C$38,0),IMSUM(COMPLEX('B4 at 100Hz'!C$38,0),IMPRODUCT(C52,COMPLEX('B4 at 100Hz'!C$39,0)))))</f>
        <v>0.763950579749178+0.424652907031228i</v>
      </c>
      <c r="F52" s="32" t="str">
        <f>IMDIV(IMPRODUCT(C52,COMPLEX(('B4 at 100Hz'!C$39*'B4 at 100Hz'!C$13/'B4 at 100Hz'!C$23),0)),IMSUM(COMPLEX('B4 at 100Hz'!C$38,0),IMPRODUCT(C52,COMPLEX('B4 at 100Hz'!C$39,0))))</f>
        <v>0.45367160621372+0.252179881163825i</v>
      </c>
      <c r="G52" s="43" t="str">
        <f>IMPRODUCT(F52,IMSUB(COMPLEX(1,0),IMDIV(IMPRODUCT(COMPLEX('B4 at 100Hz'!C$38,0),E52),IMSUM(COMPLEX(0-(2*PI()*B52)^2*'B4 at 100Hz'!C$37,0),IMPRODUCT(C52,COMPLEX(0,0)),IMPRODUCT(COMPLEX('B4 at 100Hz'!C$38,0),E52)))))</f>
        <v>-0.0419322221607877+0.00164838582007551i</v>
      </c>
      <c r="H52" s="45" t="str">
        <f>IMDIV(COMPLEX('B4 at 100Hz'!C$17,0),IMPRODUCT(D52,IMSUM(COMPLEX('B4 at 100Hz'!C$15-(2*PI()*B52)^2*'B4 at 100Hz'!C$14,0),IMPRODUCT(C52,IMSUM(COMPLEX('B4 at 100Hz'!C$16,0),IMDIV(COMPLEX('B4 at 100Hz'!C$17^2,0),D52))),IMPRODUCT(COMPLEX('B4 at 100Hz'!C$13*'B4 at 100Hz'!C$38/'B4 at 100Hz'!C$23,0),G52))))</f>
        <v>0.000565290535368005-0.000419753911890338i</v>
      </c>
      <c r="I52" s="40">
        <f t="shared" si="1"/>
        <v>-36.595564799094738</v>
      </c>
      <c r="J52" s="33" t="str">
        <f>IMPRODUCT(IMDIV(IMPRODUCT(COMPLEX(-'B4 at 100Hz'!C$38,0),F52),IMSUM(IMPRODUCT(COMPLEX('B4 at 100Hz'!C$38,0),E52),COMPLEX(Calculations!C$3-(2*PI()*B52)^2*'B4 at 100Hz'!C$37,0),IMPRODUCT(COMPLEX(Calculations!C$4,0),C52))),H52)</f>
        <v>-0.000348407574954336+0.000280595182197585i</v>
      </c>
      <c r="K52" s="40">
        <f t="shared" si="2"/>
        <v>141.15325601787075</v>
      </c>
      <c r="L52" s="53" t="str">
        <f>IMSUM(IMPRODUCT(COMPLEX(-('B4 at 100Hz'!C$13/'B4 at 100Hz'!C$23),0),H52),IMDIV(IMPRODUCT(COMPLEX(-'B4 at 100Hz'!C$38,0),J52),IMSUM(COMPLEX('B4 at 100Hz'!C$38,0),IMPRODUCT(COMPLEX('B4 at 100Hz'!C$39,0),C52))),IMDIV(IMPRODUCT(COMPLEX('B4 at 100Hz'!C$39*'B4 at 100Hz'!C$13/'B4 at 100Hz'!C$23,0),C52,H52),IMSUM(COMPLEX('B4 at 100Hz'!C$38,0),IMPRODUCT(COMPLEX('B4 at 100Hz'!C$39,0),C52))))</f>
        <v>-0.0000103018516892543-0.000012791535251896i</v>
      </c>
      <c r="M52" s="41">
        <f t="shared" si="3"/>
        <v>-128.84674398212718</v>
      </c>
      <c r="N52" s="52" t="str">
        <f>IMPRODUCT(COMPLEX(('B4 at 100Hz'!C$9*'B4 at 100Hz'!C$13)/(2*PI()),0),C52,C52,H52)</f>
        <v>-0.0158172996838012+0.0117450638254453i</v>
      </c>
      <c r="O52" s="41">
        <f t="shared" si="4"/>
        <v>143.40443520090525</v>
      </c>
      <c r="P52" s="39" t="str">
        <f>IMPRODUCT(COMPLEX(('B4 at 100Hz'!C$9*'B4 at 100Hz'!C$23)/(2*PI()),0),C52,C52,J52)</f>
        <v>0.0164161716080525-0.0132210060701236i</v>
      </c>
      <c r="Q52" s="36">
        <f t="shared" si="5"/>
        <v>-38.846743982129297</v>
      </c>
      <c r="R52" s="54" t="str">
        <f>IMPRODUCT(COMPLEX(('B4 at 100Hz'!C$9*'B4 at 100Hz'!C$23)/(2*PI()),0),C52,C52,L52)</f>
        <v>0.000485399794288827+0.000602708014752835i</v>
      </c>
      <c r="S52" s="46">
        <f t="shared" si="6"/>
        <v>51.153256017872849</v>
      </c>
      <c r="T52" s="51">
        <f>IMABS(IMDIV(D52,IMSUB(COMPLEX(1,0),IMPRODUCT(COMPLEX('B4 at 100Hz'!C$17,0),IMPRODUCT(C52,H52)))))</f>
        <v>7.4337944522433848</v>
      </c>
      <c r="U52" s="34">
        <f>20*LOG10('B4 at 100Hz'!C$28*50000*IMABS(N52))</f>
        <v>59.869211299916081</v>
      </c>
      <c r="V52" s="35">
        <f>20*LOG10('B4 at 100Hz'!C$28*50000*IMABS(P52))</f>
        <v>60.456023356764888</v>
      </c>
      <c r="W52" s="35">
        <f>20*LOG10('B4 at 100Hz'!C$28*50000*IMABS(R52))</f>
        <v>31.752725023106109</v>
      </c>
      <c r="X52" s="41">
        <f>1000*'B4 at 100Hz'!C$28*IMABS(H52)</f>
        <v>0.70409284609622846</v>
      </c>
      <c r="Y52" s="41">
        <f>1000*'B4 at 100Hz'!C$28*IMABS(J52)</f>
        <v>0.4473494099225539</v>
      </c>
      <c r="Z52" s="41">
        <f>'B4 at 100Hz'!C$28*IMABS(IMPRODUCT(C52,J52))</f>
        <v>7.2237026457741632E-2</v>
      </c>
      <c r="AA52" s="41">
        <f>1000*'B4 at 100Hz'!C$28*IMABS(L52)</f>
        <v>1.6424114050014683E-2</v>
      </c>
      <c r="AB52" s="54" t="str">
        <f t="shared" si="7"/>
        <v>0.00108427171854013-0.000873234229925464i</v>
      </c>
      <c r="AC52" s="41">
        <f>20*LOG10('B4 at 100Hz'!C$28*50000*IMABS(AB52))</f>
        <v>36.853348290015539</v>
      </c>
      <c r="AD52" s="41">
        <f t="shared" si="8"/>
        <v>69.609323727850722</v>
      </c>
      <c r="AE52" s="36">
        <f t="shared" si="9"/>
        <v>-38.846743982128487</v>
      </c>
      <c r="AG52" s="78"/>
    </row>
    <row r="53" spans="2:33" s="12" customFormat="1" x14ac:dyDescent="0.25">
      <c r="B53" s="37">
        <v>26.3</v>
      </c>
      <c r="C53" s="30" t="str">
        <f t="shared" si="0"/>
        <v>165.247773578823i</v>
      </c>
      <c r="D53" s="31" t="str">
        <f>COMPLEX('B4 at 100Hz'!C$18,2*PI()*B53*'B4 at 100Hz'!C$19)</f>
        <v>6</v>
      </c>
      <c r="E53" s="32" t="str">
        <f>IMSUB(COMPLEX(1,0),IMDIV(COMPLEX('B4 at 100Hz'!C$38,0),IMSUM(COMPLEX('B4 at 100Hz'!C$38,0),IMPRODUCT(C53,COMPLEX('B4 at 100Hz'!C$39,0)))))</f>
        <v>0.772172253268815+0.419430881732111i</v>
      </c>
      <c r="F53" s="32" t="str">
        <f>IMDIV(IMPRODUCT(C53,COMPLEX(('B4 at 100Hz'!C$39*'B4 at 100Hz'!C$13/'B4 at 100Hz'!C$23),0)),IMSUM(COMPLEX('B4 at 100Hz'!C$38,0),IMPRODUCT(C53,COMPLEX('B4 at 100Hz'!C$39,0))))</f>
        <v>0.458554042238108+0.249078784485664i</v>
      </c>
      <c r="G53" s="43" t="str">
        <f>IMPRODUCT(F53,IMSUB(COMPLEX(1,0),IMDIV(IMPRODUCT(COMPLEX('B4 at 100Hz'!C$38,0),E53),IMSUM(COMPLEX(0-(2*PI()*B53)^2*'B4 at 100Hz'!C$37,0),IMPRODUCT(C53,COMPLEX(0,0)),IMPRODUCT(COMPLEX('B4 at 100Hz'!C$38,0),E53)))))</f>
        <v>-0.0440565025107431+0.00177826666407776i</v>
      </c>
      <c r="H53" s="45" t="str">
        <f>IMDIV(COMPLEX('B4 at 100Hz'!C$17,0),IMPRODUCT(D53,IMSUM(COMPLEX('B4 at 100Hz'!C$15-(2*PI()*B53)^2*'B4 at 100Hz'!C$14,0),IMPRODUCT(C53,IMSUM(COMPLEX('B4 at 100Hz'!C$16,0),IMDIV(COMPLEX('B4 at 100Hz'!C$17^2,0),D53))),IMPRODUCT(COMPLEX('B4 at 100Hz'!C$13*'B4 at 100Hz'!C$38/'B4 at 100Hz'!C$23,0),G53))))</f>
        <v>0.000557041347664195-0.000426825281936599i</v>
      </c>
      <c r="I53" s="40">
        <f t="shared" si="1"/>
        <v>-37.460645083670165</v>
      </c>
      <c r="J53" s="33" t="str">
        <f>IMPRODUCT(IMDIV(IMPRODUCT(COMPLEX(-'B4 at 100Hz'!C$38,0),F53),IMSUM(IMPRODUCT(COMPLEX('B4 at 100Hz'!C$38,0),E53),COMPLEX(Calculations!C$3-(2*PI()*B53)^2*'B4 at 100Hz'!C$37,0),IMPRODUCT(COMPLEX(Calculations!C$4,0),C53))),H53)</f>
        <v>-0.000343828656792826+0.000286183075718209i</v>
      </c>
      <c r="K53" s="40">
        <f t="shared" si="2"/>
        <v>140.22796178528984</v>
      </c>
      <c r="L53" s="53" t="str">
        <f>IMSUM(IMPRODUCT(COMPLEX(-('B4 at 100Hz'!C$13/'B4 at 100Hz'!C$23),0),H53),IMDIV(IMPRODUCT(COMPLEX(-'B4 at 100Hz'!C$38,0),J53),IMSUM(COMPLEX('B4 at 100Hz'!C$38,0),IMPRODUCT(COMPLEX('B4 at 100Hz'!C$39,0),C53))),IMDIV(IMPRODUCT(COMPLEX('B4 at 100Hz'!C$39*'B4 at 100Hz'!C$13/'B4 at 100Hz'!C$23,0),C53,H53),IMSUM(COMPLEX('B4 at 100Hz'!C$38,0),IMPRODUCT(COMPLEX('B4 at 100Hz'!C$39,0),C53))))</f>
        <v>-0.0000107523069877003-0.0000129181338195013i</v>
      </c>
      <c r="M53" s="41">
        <f t="shared" si="3"/>
        <v>-129.77203821471639</v>
      </c>
      <c r="N53" s="52" t="str">
        <f>IMPRODUCT(COMPLEX(('B4 at 100Hz'!C$9*'B4 at 100Hz'!C$13)/(2*PI()),0),C53,C53,H53)</f>
        <v>-0.0163227493660267+0.0125070825161344i</v>
      </c>
      <c r="O53" s="41">
        <f t="shared" si="4"/>
        <v>142.53935491632978</v>
      </c>
      <c r="P53" s="39" t="str">
        <f>IMPRODUCT(COMPLEX(('B4 at 100Hz'!C$9*'B4 at 100Hz'!C$23)/(2*PI()),0),C53,C53,J53)</f>
        <v>0.01696569345303-0.0141212613845796i</v>
      </c>
      <c r="Q53" s="36">
        <f t="shared" si="5"/>
        <v>-39.772038214710179</v>
      </c>
      <c r="R53" s="54" t="str">
        <f>IMPRODUCT(COMPLEX(('B4 at 100Hz'!C$9*'B4 at 100Hz'!C$23)/(2*PI()),0),C53,C53,L53)</f>
        <v>0.000530555963449298+0.000637425339735242i</v>
      </c>
      <c r="S53" s="46">
        <f t="shared" si="6"/>
        <v>50.227961785283647</v>
      </c>
      <c r="T53" s="51">
        <f>IMABS(IMDIV(D53,IMSUB(COMPLEX(1,0),IMPRODUCT(COMPLEX('B4 at 100Hz'!C$17,0),IMPRODUCT(C53,H53)))))</f>
        <v>7.5162497419342209</v>
      </c>
      <c r="U53" s="34">
        <f>20*LOG10('B4 at 100Hz'!C$28*50000*IMABS(N53))</f>
        <v>60.241358540477762</v>
      </c>
      <c r="V53" s="35">
        <f>20*LOG10('B4 at 100Hz'!C$28*50000*IMABS(P53))</f>
        <v>60.856872014717823</v>
      </c>
      <c r="W53" s="35">
        <f>20*LOG10('B4 at 100Hz'!C$28*50000*IMABS(R53))</f>
        <v>32.354026184228239</v>
      </c>
      <c r="X53" s="41">
        <f>1000*'B4 at 100Hz'!C$28*IMABS(H53)</f>
        <v>0.70176554796299306</v>
      </c>
      <c r="Y53" s="41">
        <f>1000*'B4 at 100Hz'!C$28*IMABS(J53)</f>
        <v>0.4473465078208313</v>
      </c>
      <c r="Z53" s="41">
        <f>'B4 at 100Hz'!C$28*IMABS(IMPRODUCT(C53,J53))</f>
        <v>7.3923014435653966E-2</v>
      </c>
      <c r="AA53" s="41">
        <f>1000*'B4 at 100Hz'!C$28*IMABS(L53)</f>
        <v>1.6807447365269124E-2</v>
      </c>
      <c r="AB53" s="54" t="str">
        <f t="shared" si="7"/>
        <v>0.0011735000504526-0.000976753528709958i</v>
      </c>
      <c r="AC53" s="41">
        <f>20*LOG10('B4 at 100Hz'!C$28*50000*IMABS(AB53))</f>
        <v>37.655101954307895</v>
      </c>
      <c r="AD53" s="41">
        <f t="shared" si="8"/>
        <v>76.340517162572539</v>
      </c>
      <c r="AE53" s="36">
        <f t="shared" si="9"/>
        <v>-39.772038214710129</v>
      </c>
      <c r="AG53" s="78"/>
    </row>
    <row r="54" spans="2:33" s="12" customFormat="1" x14ac:dyDescent="0.25">
      <c r="B54" s="37">
        <v>26.9</v>
      </c>
      <c r="C54" s="30" t="str">
        <f t="shared" si="0"/>
        <v>169.017684763131i</v>
      </c>
      <c r="D54" s="31" t="str">
        <f>COMPLEX('B4 at 100Hz'!C$18,2*PI()*B54*'B4 at 100Hz'!C$19)</f>
        <v>6</v>
      </c>
      <c r="E54" s="32" t="str">
        <f>IMSUB(COMPLEX(1,0),IMDIV(COMPLEX('B4 at 100Hz'!C$38,0),IMSUM(COMPLEX('B4 at 100Hz'!C$38,0),IMPRODUCT(C54,COMPLEX('B4 at 100Hz'!C$39,0)))))</f>
        <v>0.780011347014721+0.41423863357128i</v>
      </c>
      <c r="F54" s="32" t="str">
        <f>IMDIV(IMPRODUCT(C54,COMPLEX(('B4 at 100Hz'!C$39*'B4 at 100Hz'!C$13/'B4 at 100Hz'!C$23),0)),IMSUM(COMPLEX('B4 at 100Hz'!C$38,0),IMPRODUCT(C54,COMPLEX('B4 at 100Hz'!C$39,0))))</f>
        <v>0.463209283487002+0.245995370943708i</v>
      </c>
      <c r="G54" s="43" t="str">
        <f>IMPRODUCT(F54,IMSUB(COMPLEX(1,0),IMDIV(IMPRODUCT(COMPLEX('B4 at 100Hz'!C$38,0),E54),IMSUM(COMPLEX(0-(2*PI()*B54)^2*'B4 at 100Hz'!C$37,0),IMPRODUCT(C54,COMPLEX(0,0)),IMPRODUCT(COMPLEX('B4 at 100Hz'!C$38,0),E54)))))</f>
        <v>-0.0462441954134641+0.00191572192049241i</v>
      </c>
      <c r="H54" s="45" t="str">
        <f>IMDIV(COMPLEX('B4 at 100Hz'!C$17,0),IMPRODUCT(D54,IMSUM(COMPLEX('B4 at 100Hz'!C$15-(2*PI()*B54)^2*'B4 at 100Hz'!C$14,0),IMPRODUCT(C54,IMSUM(COMPLEX('B4 at 100Hz'!C$16,0),IMDIV(COMPLEX('B4 at 100Hz'!C$17^2,0),D54))),IMPRODUCT(COMPLEX('B4 at 100Hz'!C$13*'B4 at 100Hz'!C$38/'B4 at 100Hz'!C$23,0),G54))))</f>
        <v>0.000548659974990828-0.000433717774511812i</v>
      </c>
      <c r="I54" s="40">
        <f t="shared" si="1"/>
        <v>-38.326503185078558</v>
      </c>
      <c r="J54" s="33" t="str">
        <f>IMPRODUCT(IMDIV(IMPRODUCT(COMPLEX(-'B4 at 100Hz'!C$38,0),F54),IMSUM(IMPRODUCT(COMPLEX('B4 at 100Hz'!C$38,0),E54),COMPLEX(Calculations!C$3-(2*PI()*B54)^2*'B4 at 100Hz'!C$37,0),IMPRODUCT(COMPLEX(Calculations!C$4,0),C54))),H54)</f>
        <v>-0.000339153085931428+0.000291704225477872i</v>
      </c>
      <c r="K54" s="40">
        <f t="shared" si="2"/>
        <v>139.301305986486</v>
      </c>
      <c r="L54" s="53" t="str">
        <f>IMSUM(IMPRODUCT(COMPLEX(-('B4 at 100Hz'!C$13/'B4 at 100Hz'!C$23),0),H54),IMDIV(IMPRODUCT(COMPLEX(-'B4 at 100Hz'!C$38,0),J54),IMSUM(COMPLEX('B4 at 100Hz'!C$38,0),IMPRODUCT(COMPLEX('B4 at 100Hz'!C$39,0),C54))),IMDIV(IMPRODUCT(COMPLEX('B4 at 100Hz'!C$39*'B4 at 100Hz'!C$13/'B4 at 100Hz'!C$23,0),C54,H54),IMSUM(COMPLEX('B4 at 100Hz'!C$38,0),IMPRODUCT(COMPLEX('B4 at 100Hz'!C$39,0),C54))))</f>
        <v>-0.0000112097766647917-0.0000130331685879359i</v>
      </c>
      <c r="M54" s="41">
        <f t="shared" si="3"/>
        <v>-130.69869401351281</v>
      </c>
      <c r="N54" s="52" t="str">
        <f>IMPRODUCT(COMPLEX(('B4 at 100Hz'!C$9*'B4 at 100Hz'!C$13)/(2*PI()),0),C54,C54,H54)</f>
        <v>-0.0168190794327526+0.0132955455717957i</v>
      </c>
      <c r="O54" s="41">
        <f t="shared" si="4"/>
        <v>141.67349681492144</v>
      </c>
      <c r="P54" s="39" t="str">
        <f>IMPRODUCT(COMPLEX(('B4 at 100Hz'!C$9*'B4 at 100Hz'!C$23)/(2*PI()),0),C54,C54,J54)</f>
        <v>0.0175072680448837-0.0150579318812356i</v>
      </c>
      <c r="Q54" s="36">
        <f t="shared" si="5"/>
        <v>-40.698694013513943</v>
      </c>
      <c r="R54" s="54" t="str">
        <f>IMPRODUCT(COMPLEX(('B4 at 100Hz'!C$9*'B4 at 100Hz'!C$23)/(2*PI()),0),C54,C54,L54)</f>
        <v>0.000578654810864584+0.000672779300581938i</v>
      </c>
      <c r="S54" s="46">
        <f t="shared" si="6"/>
        <v>49.301305986487179</v>
      </c>
      <c r="T54" s="51">
        <f>IMABS(IMDIV(D54,IMSUB(COMPLEX(1,0),IMPRODUCT(COMPLEX('B4 at 100Hz'!C$17,0),IMPRODUCT(C54,H54)))))</f>
        <v>7.6022838427693031</v>
      </c>
      <c r="U54" s="34">
        <f>20*LOG10('B4 at 100Hz'!C$28*50000*IMABS(N54))</f>
        <v>60.603700745744355</v>
      </c>
      <c r="V54" s="35">
        <f>20*LOG10('B4 at 100Hz'!C$28*50000*IMABS(P54))</f>
        <v>61.248674089587553</v>
      </c>
      <c r="W54" s="35">
        <f>20*LOG10('B4 at 100Hz'!C$28*50000*IMABS(R54))</f>
        <v>32.941758889350147</v>
      </c>
      <c r="X54" s="41">
        <f>1000*'B4 at 100Hz'!C$28*IMABS(H54)</f>
        <v>0.69938464101266551</v>
      </c>
      <c r="Y54" s="41">
        <f>1000*'B4 at 100Hz'!C$28*IMABS(J54)</f>
        <v>0.44734345961291955</v>
      </c>
      <c r="Z54" s="41">
        <f>'B4 at 100Hz'!C$28*IMABS(IMPRODUCT(C54,J54))</f>
        <v>7.5608955837704911E-2</v>
      </c>
      <c r="AA54" s="41">
        <f>1000*'B4 at 100Hz'!C$28*IMABS(L54)</f>
        <v>1.7190770090838504E-2</v>
      </c>
      <c r="AB54" s="54" t="str">
        <f t="shared" si="7"/>
        <v>0.00126684342299569-0.00108960700885796i</v>
      </c>
      <c r="AC54" s="41">
        <f>20*LOG10('B4 at 100Hz'!C$28*50000*IMABS(AB54))</f>
        <v>38.438765289682877</v>
      </c>
      <c r="AD54" s="41">
        <f t="shared" si="8"/>
        <v>83.548424463598209</v>
      </c>
      <c r="AE54" s="36">
        <f t="shared" si="9"/>
        <v>-40.698694013513695</v>
      </c>
      <c r="AG54" s="78"/>
    </row>
    <row r="55" spans="2:33" s="12" customFormat="1" x14ac:dyDescent="0.25">
      <c r="B55" s="37">
        <v>27.5</v>
      </c>
      <c r="C55" s="30" t="str">
        <f t="shared" si="0"/>
        <v>172.787595947439i</v>
      </c>
      <c r="D55" s="31" t="str">
        <f>COMPLEX('B4 at 100Hz'!C$18,2*PI()*B55*'B4 at 100Hz'!C$19)</f>
        <v>6</v>
      </c>
      <c r="E55" s="32" t="str">
        <f>IMSUB(COMPLEX(1,0),IMDIV(COMPLEX('B4 at 100Hz'!C$38,0),IMSUM(COMPLEX('B4 at 100Hz'!C$38,0),IMPRODUCT(C55,COMPLEX('B4 at 100Hz'!C$39,0)))))</f>
        <v>0.787488378270688+0.409084871828928i</v>
      </c>
      <c r="F55" s="32" t="str">
        <f>IMDIV(IMPRODUCT(C55,COMPLEX(('B4 at 100Hz'!C$39*'B4 at 100Hz'!C$13/'B4 at 100Hz'!C$23),0)),IMSUM(COMPLEX('B4 at 100Hz'!C$38,0),IMPRODUCT(C55,COMPLEX('B4 at 100Hz'!C$39,0))))</f>
        <v>0.467649514137417+0.242934812538917i</v>
      </c>
      <c r="G55" s="43" t="str">
        <f>IMPRODUCT(F55,IMSUB(COMPLEX(1,0),IMDIV(IMPRODUCT(COMPLEX('B4 at 100Hz'!C$38,0),E55),IMSUM(COMPLEX(0-(2*PI()*B55)^2*'B4 at 100Hz'!C$37,0),IMPRODUCT(C55,COMPLEX(0,0)),IMPRODUCT(COMPLEX('B4 at 100Hz'!C$38,0),E55)))))</f>
        <v>-0.048496433674735+0.00206108672045566i</v>
      </c>
      <c r="H55" s="45" t="str">
        <f>IMDIV(COMPLEX('B4 at 100Hz'!C$17,0),IMPRODUCT(D55,IMSUM(COMPLEX('B4 at 100Hz'!C$15-(2*PI()*B55)^2*'B4 at 100Hz'!C$14,0),IMPRODUCT(C55,IMSUM(COMPLEX('B4 at 100Hz'!C$16,0),IMDIV(COMPLEX('B4 at 100Hz'!C$17^2,0),D55))),IMPRODUCT(COMPLEX('B4 at 100Hz'!C$13*'B4 at 100Hz'!C$38/'B4 at 100Hz'!C$23,0),G55))))</f>
        <v>0.000540150222803054-0.000440428427485432i</v>
      </c>
      <c r="I55" s="40">
        <f t="shared" si="1"/>
        <v>-39.193161328793721</v>
      </c>
      <c r="J55" s="33" t="str">
        <f>IMPRODUCT(IMDIV(IMPRODUCT(COMPLEX(-'B4 at 100Hz'!C$38,0),F55),IMSUM(IMPRODUCT(COMPLEX('B4 at 100Hz'!C$38,0),E55),COMPLEX(Calculations!C$3-(2*PI()*B55)^2*'B4 at 100Hz'!C$37,0),IMPRODUCT(COMPLEX(Calculations!C$4,0),C55))),H55)</f>
        <v>-0.000334381464745246+0.000297157083944268i</v>
      </c>
      <c r="K55" s="40">
        <f t="shared" si="2"/>
        <v>138.37324638109087</v>
      </c>
      <c r="L55" s="53" t="str">
        <f>IMSUM(IMPRODUCT(COMPLEX(-('B4 at 100Hz'!C$13/'B4 at 100Hz'!C$23),0),H55),IMDIV(IMPRODUCT(COMPLEX(-'B4 at 100Hz'!C$38,0),J55),IMSUM(COMPLEX('B4 at 100Hz'!C$38,0),IMPRODUCT(COMPLEX('B4 at 100Hz'!C$39,0),C55))),IMDIV(IMPRODUCT(COMPLEX('B4 at 100Hz'!C$39*'B4 at 100Hz'!C$13/'B4 at 100Hz'!C$23,0),C55,H55),IMSUM(COMPLEX('B4 at 100Hz'!C$38,0),IMPRODUCT(COMPLEX('B4 at 100Hz'!C$39,0),C55))))</f>
        <v>-0.0000116740282978128-0.0000131364146864195i</v>
      </c>
      <c r="M55" s="41">
        <f t="shared" si="3"/>
        <v>-131.62675361891658</v>
      </c>
      <c r="N55" s="52" t="str">
        <f>IMPRODUCT(COMPLEX(('B4 at 100Hz'!C$9*'B4 at 100Hz'!C$13)/(2*PI()),0),C55,C55,H55)</f>
        <v>-0.0173051086165082+0.0141102631336177i</v>
      </c>
      <c r="O55" s="41">
        <f t="shared" si="4"/>
        <v>140.80683867120624</v>
      </c>
      <c r="P55" s="39" t="str">
        <f>IMPRODUCT(COMPLEX(('B4 at 100Hz'!C$9*'B4 at 100Hz'!C$23)/(2*PI()),0),C55,C55,J55)</f>
        <v>0.0180395471650367-0.0160313288756045i</v>
      </c>
      <c r="Q55" s="36">
        <f t="shared" si="5"/>
        <v>-41.626753618909149</v>
      </c>
      <c r="R55" s="54" t="str">
        <f>IMPRODUCT(COMPLEX(('B4 at 100Hz'!C$9*'B4 at 100Hz'!C$23)/(2*PI()),0),C55,C55,L55)</f>
        <v>0.000629802205827441+0.00070869649576925i</v>
      </c>
      <c r="S55" s="46">
        <f t="shared" si="6"/>
        <v>48.373246381083412</v>
      </c>
      <c r="T55" s="51">
        <f>IMABS(IMDIV(D55,IMSUB(COMPLEX(1,0),IMPRODUCT(COMPLEX('B4 at 100Hz'!C$17,0),IMPRODUCT(C55,H55)))))</f>
        <v>7.6920623578968765</v>
      </c>
      <c r="U55" s="34">
        <f>20*LOG10('B4 at 100Hz'!C$28*50000*IMABS(N55))</f>
        <v>60.956629368585723</v>
      </c>
      <c r="V55" s="35">
        <f>20*LOG10('B4 at 100Hz'!C$28*50000*IMABS(P55))</f>
        <v>61.631828262661031</v>
      </c>
      <c r="W55" s="35">
        <f>20*LOG10('B4 at 100Hz'!C$28*50000*IMABS(R55))</f>
        <v>33.516521338981555</v>
      </c>
      <c r="X55" s="41">
        <f>1000*'B4 at 100Hz'!C$28*IMABS(H55)</f>
        <v>0.69695011509539129</v>
      </c>
      <c r="Y55" s="41">
        <f>1000*'B4 at 100Hz'!C$28*IMABS(J55)</f>
        <v>0.44734024690769431</v>
      </c>
      <c r="Z55" s="41">
        <f>'B4 at 100Hz'!C$28*IMABS(IMPRODUCT(C55,J55))</f>
        <v>7.7294845833714307E-2</v>
      </c>
      <c r="AA55" s="41">
        <f>1000*'B4 at 100Hz'!C$28*IMABS(L55)</f>
        <v>1.7574081128517414E-2</v>
      </c>
      <c r="AB55" s="54" t="str">
        <f t="shared" si="7"/>
        <v>0.00136424075435594-0.00121236924621755i</v>
      </c>
      <c r="AC55" s="41">
        <f>20*LOG10('B4 at 100Hz'!C$28*50000*IMABS(AB55))</f>
        <v>39.20513601587156</v>
      </c>
      <c r="AD55" s="41">
        <f t="shared" si="8"/>
        <v>91.255027601494064</v>
      </c>
      <c r="AE55" s="36">
        <f t="shared" si="9"/>
        <v>-41.626753618907379</v>
      </c>
      <c r="AG55" s="78"/>
    </row>
    <row r="56" spans="2:33" s="12" customFormat="1" x14ac:dyDescent="0.25">
      <c r="B56" s="37">
        <v>28.2</v>
      </c>
      <c r="C56" s="30" t="str">
        <f t="shared" si="0"/>
        <v>177.185825662464i</v>
      </c>
      <c r="D56" s="31" t="str">
        <f>COMPLEX('B4 at 100Hz'!C$18,2*PI()*B56*'B4 at 100Hz'!C$19)</f>
        <v>6</v>
      </c>
      <c r="E56" s="32" t="str">
        <f>IMSUB(COMPLEX(1,0),IMDIV(COMPLEX('B4 at 100Hz'!C$38,0),IMSUM(COMPLEX('B4 at 100Hz'!C$38,0),IMPRODUCT(C56,COMPLEX('B4 at 100Hz'!C$39,0)))))</f>
        <v>0.795779831052738+0.403130613501894i</v>
      </c>
      <c r="F56" s="32" t="str">
        <f>IMDIV(IMPRODUCT(C56,COMPLEX(('B4 at 100Hz'!C$39*'B4 at 100Hz'!C$13/'B4 at 100Hz'!C$23),0)),IMSUM(COMPLEX('B4 at 100Hz'!C$38,0),IMPRODUCT(C56,COMPLEX('B4 at 100Hz'!C$39,0))))</f>
        <v>0.472573388536089+0.239398879704199i</v>
      </c>
      <c r="G56" s="43" t="str">
        <f>IMPRODUCT(F56,IMSUB(COMPLEX(1,0),IMDIV(IMPRODUCT(COMPLEX('B4 at 100Hz'!C$38,0),E56),IMSUM(COMPLEX(0-(2*PI()*B56)^2*'B4 at 100Hz'!C$37,0),IMPRODUCT(C56,COMPLEX(0,0)),IMPRODUCT(COMPLEX('B4 at 100Hz'!C$38,0),E56)))))</f>
        <v>-0.0512071960225113+0.0022411431350036i</v>
      </c>
      <c r="H56" s="45" t="str">
        <f>IMDIV(COMPLEX('B4 at 100Hz'!C$17,0),IMPRODUCT(D56,IMSUM(COMPLEX('B4 at 100Hz'!C$15-(2*PI()*B56)^2*'B4 at 100Hz'!C$14,0),IMPRODUCT(C56,IMSUM(COMPLEX('B4 at 100Hz'!C$16,0),IMDIV(COMPLEX('B4 at 100Hz'!C$17^2,0),D56))),IMPRODUCT(COMPLEX('B4 at 100Hz'!C$13*'B4 at 100Hz'!C$38/'B4 at 100Hz'!C$23,0),G56))))</f>
        <v>0.000530065090231686-0.000448023845301306i</v>
      </c>
      <c r="I56" s="40">
        <f t="shared" si="1"/>
        <v>-40.205303772750739</v>
      </c>
      <c r="J56" s="33" t="str">
        <f>IMPRODUCT(IMDIV(IMPRODUCT(COMPLEX(-'B4 at 100Hz'!C$38,0),F56),IMSUM(IMPRODUCT(COMPLEX('B4 at 100Hz'!C$38,0),E56),COMPLEX(Calculations!C$3-(2*PI()*B56)^2*'B4 at 100Hz'!C$37,0),IMPRODUCT(COMPLEX(Calculations!C$4,0),C56))),H56)</f>
        <v>-0.000328693996969082+0.000303430368281036i</v>
      </c>
      <c r="K56" s="40">
        <f t="shared" si="2"/>
        <v>137.28867833548179</v>
      </c>
      <c r="L56" s="53" t="str">
        <f>IMSUM(IMPRODUCT(COMPLEX(-('B4 at 100Hz'!C$13/'B4 at 100Hz'!C$23),0),H56),IMDIV(IMPRODUCT(COMPLEX(-'B4 at 100Hz'!C$38,0),J56),IMSUM(COMPLEX('B4 at 100Hz'!C$38,0),IMPRODUCT(COMPLEX('B4 at 100Hz'!C$39,0),C56))),IMDIV(IMPRODUCT(COMPLEX('B4 at 100Hz'!C$39*'B4 at 100Hz'!C$13/'B4 at 100Hz'!C$23,0),C56,H56),IMSUM(COMPLEX('B4 at 100Hz'!C$38,0),IMPRODUCT(COMPLEX('B4 at 100Hz'!C$39,0),C56))))</f>
        <v>-0.0000122239091221811-0.0000132416724493258i</v>
      </c>
      <c r="M56" s="41">
        <f t="shared" si="3"/>
        <v>-132.71132166452355</v>
      </c>
      <c r="N56" s="52" t="str">
        <f>IMPRODUCT(COMPLEX(('B4 at 100Hz'!C$9*'B4 at 100Hz'!C$13)/(2*PI()),0),C56,C56,H56)</f>
        <v>-0.0178575469952387+0.0150936309896557i</v>
      </c>
      <c r="O56" s="41">
        <f t="shared" si="4"/>
        <v>139.79469622724926</v>
      </c>
      <c r="P56" s="39" t="str">
        <f>IMPRODUCT(COMPLEX(('B4 at 100Hz'!C$9*'B4 at 100Hz'!C$23)/(2*PI()),0),C56,C56,J56)</f>
        <v>0.0186469599123294-0.0172137427689378i</v>
      </c>
      <c r="Q56" s="36">
        <f t="shared" si="5"/>
        <v>-42.71132166451806</v>
      </c>
      <c r="R56" s="54" t="str">
        <f>IMPRODUCT(COMPLEX(('B4 at 100Hz'!C$9*'B4 at 100Hz'!C$23)/(2*PI()),0),C56,C56,L56)</f>
        <v>0.000693467922977336+0.000751206099325264i</v>
      </c>
      <c r="S56" s="46">
        <f t="shared" si="6"/>
        <v>47.288678335476462</v>
      </c>
      <c r="T56" s="51">
        <f>IMABS(IMDIV(D56,IMSUB(COMPLEX(1,0),IMPRODUCT(COMPLEX('B4 at 100Hz'!C$17,0),IMPRODUCT(C56,H56)))))</f>
        <v>7.8017734715959621</v>
      </c>
      <c r="U56" s="34">
        <f>20*LOG10('B4 at 100Hz'!C$28*50000*IMABS(N56))</f>
        <v>61.356967731215661</v>
      </c>
      <c r="V56" s="35">
        <f>20*LOG10('B4 at 100Hz'!C$28*50000*IMABS(P56))</f>
        <v>62.068407483988807</v>
      </c>
      <c r="W56" s="35">
        <f>20*LOG10('B4 at 100Hz'!C$28*50000*IMABS(R56))</f>
        <v>34.17142885009158</v>
      </c>
      <c r="X56" s="41">
        <f>1000*'B4 at 100Hz'!C$28*IMABS(H56)</f>
        <v>0.69404204904378375</v>
      </c>
      <c r="Y56" s="41">
        <f>1000*'B4 at 100Hz'!C$28*IMABS(J56)</f>
        <v>0.44733626282549016</v>
      </c>
      <c r="Z56" s="41">
        <f>'B4 at 100Hz'!C$28*IMABS(IMPRODUCT(C56,J56))</f>
        <v>7.926164507749546E-2</v>
      </c>
      <c r="AA56" s="41">
        <f>1000*'B4 at 100Hz'!C$28*IMABS(L56)</f>
        <v>1.8021260873828344E-2</v>
      </c>
      <c r="AB56" s="54" t="str">
        <f t="shared" si="7"/>
        <v>0.00148288084006804-0.00136890567995684i</v>
      </c>
      <c r="AC56" s="41">
        <f>20*LOG10('B4 at 100Hz'!C$28*50000*IMABS(AB56))</f>
        <v>40.078371816762612</v>
      </c>
      <c r="AD56" s="41">
        <f t="shared" si="8"/>
        <v>100.9063717817041</v>
      </c>
      <c r="AE56" s="36">
        <f t="shared" si="9"/>
        <v>-42.711321664515353</v>
      </c>
      <c r="AG56" s="78"/>
    </row>
    <row r="57" spans="2:33" s="12" customFormat="1" x14ac:dyDescent="0.25">
      <c r="B57" s="37">
        <v>28.8</v>
      </c>
      <c r="C57" s="30" t="str">
        <f t="shared" si="0"/>
        <v>180.955736846772i</v>
      </c>
      <c r="D57" s="31" t="str">
        <f>COMPLEX('B4 at 100Hz'!C$18,2*PI()*B57*'B4 at 100Hz'!C$19)</f>
        <v>6</v>
      </c>
      <c r="E57" s="32" t="str">
        <f>IMSUB(COMPLEX(1,0),IMDIV(COMPLEX('B4 at 100Hz'!C$38,0),IMSUM(COMPLEX('B4 at 100Hz'!C$38,0),IMPRODUCT(C57,COMPLEX('B4 at 100Hz'!C$39,0)))))</f>
        <v>0.802537628429527+0.398084141086075i</v>
      </c>
      <c r="F57" s="32" t="str">
        <f>IMDIV(IMPRODUCT(C57,COMPLEX(('B4 at 100Hz'!C$39*'B4 at 100Hz'!C$13/'B4 at 100Hz'!C$23),0)),IMSUM(COMPLEX('B4 at 100Hz'!C$38,0),IMPRODUCT(C57,COMPLEX('B4 at 100Hz'!C$39,0))))</f>
        <v>0.476586502566844+0.236402035003395i</v>
      </c>
      <c r="G57" s="43" t="str">
        <f>IMPRODUCT(F57,IMSUB(COMPLEX(1,0),IMDIV(IMPRODUCT(COMPLEX('B4 at 100Hz'!C$38,0),E57),IMSUM(COMPLEX(0-(2*PI()*B57)^2*'B4 at 100Hz'!C$37,0),IMPRODUCT(C57,COMPLEX(0,0)),IMPRODUCT(COMPLEX('B4 at 100Hz'!C$38,0),E57)))))</f>
        <v>-0.0536033818959351+0.00240486544302478i</v>
      </c>
      <c r="H57" s="45" t="str">
        <f>IMDIV(COMPLEX('B4 at 100Hz'!C$17,0),IMPRODUCT(D57,IMSUM(COMPLEX('B4 at 100Hz'!C$15-(2*PI()*B57)^2*'B4 at 100Hz'!C$14,0),IMPRODUCT(C57,IMSUM(COMPLEX('B4 at 100Hz'!C$16,0),IMDIV(COMPLEX('B4 at 100Hz'!C$17^2,0),D57))),IMPRODUCT(COMPLEX('B4 at 100Hz'!C$13*'B4 at 100Hz'!C$38/'B4 at 100Hz'!C$23,0),G57))))</f>
        <v>0.000521290552008719-0.00045433069326134i</v>
      </c>
      <c r="I57" s="40">
        <f t="shared" si="1"/>
        <v>-41.07377317308012</v>
      </c>
      <c r="J57" s="33" t="str">
        <f>IMPRODUCT(IMDIV(IMPRODUCT(COMPLEX(-'B4 at 100Hz'!C$38,0),F57),IMSUM(IMPRODUCT(COMPLEX('B4 at 100Hz'!C$38,0),E57),COMPLEX(Calculations!C$3-(2*PI()*B57)^2*'B4 at 100Hz'!C$37,0),IMPRODUCT(COMPLEX(Calculations!C$4,0),C57))),H57)</f>
        <v>-0.000323716391229468+0.000308729929738546i</v>
      </c>
      <c r="K57" s="40">
        <f t="shared" si="2"/>
        <v>136.35742798369034</v>
      </c>
      <c r="L57" s="53" t="str">
        <f>IMSUM(IMPRODUCT(COMPLEX(-('B4 at 100Hz'!C$13/'B4 at 100Hz'!C$23),0),H57),IMDIV(IMPRODUCT(COMPLEX(-'B4 at 100Hz'!C$38,0),J57),IMSUM(COMPLEX('B4 at 100Hz'!C$38,0),IMPRODUCT(COMPLEX('B4 at 100Hz'!C$39,0),C57))),IMDIV(IMPRODUCT(COMPLEX('B4 at 100Hz'!C$39*'B4 at 100Hz'!C$13/'B4 at 100Hz'!C$23,0),C57,H57),IMSUM(COMPLEX('B4 at 100Hz'!C$38,0),IMPRODUCT(COMPLEX('B4 at 100Hz'!C$39,0),C57))))</f>
        <v>-0.0000127020313949573-0.0000133186172391538i</v>
      </c>
      <c r="M57" s="41">
        <f t="shared" si="3"/>
        <v>-133.64257201631273</v>
      </c>
      <c r="N57" s="52" t="str">
        <f>IMPRODUCT(COMPLEX(('B4 at 100Hz'!C$9*'B4 at 100Hz'!C$13)/(2*PI()),0),C57,C57,H57)</f>
        <v>-0.0183172052373486+0.0159643571555765i</v>
      </c>
      <c r="O57" s="41">
        <f t="shared" si="4"/>
        <v>138.92622682691993</v>
      </c>
      <c r="P57" s="39" t="str">
        <f>IMPRODUCT(COMPLEX(('B4 at 100Hz'!C$9*'B4 at 100Hz'!C$23)/(2*PI()),0),C57,C57,J57)</f>
        <v>0.0191543630083667-0.0182676111126169i</v>
      </c>
      <c r="Q57" s="36">
        <f t="shared" si="5"/>
        <v>-43.642572016309728</v>
      </c>
      <c r="R57" s="54" t="str">
        <f>IMPRODUCT(COMPLEX(('B4 at 100Hz'!C$9*'B4 at 100Hz'!C$23)/(2*PI()),0),C57,C57,L57)</f>
        <v>0.000751581714347665+0.000788065220915574i</v>
      </c>
      <c r="S57" s="46">
        <f t="shared" si="6"/>
        <v>46.357427983687288</v>
      </c>
      <c r="T57" s="51">
        <f>IMABS(IMDIV(D57,IMSUB(COMPLEX(1,0),IMPRODUCT(COMPLEX('B4 at 100Hz'!C$17,0),IMPRODUCT(C57,H57)))))</f>
        <v>7.9002892126561566</v>
      </c>
      <c r="U57" s="34">
        <f>20*LOG10('B4 at 100Hz'!C$28*50000*IMABS(N57))</f>
        <v>61.690721655192043</v>
      </c>
      <c r="V57" s="35">
        <f>20*LOG10('B4 at 100Hz'!C$28*50000*IMABS(P57))</f>
        <v>62.434071897417866</v>
      </c>
      <c r="W57" s="35">
        <f>20*LOG10('B4 at 100Hz'!C$28*50000*IMABS(R57))</f>
        <v>34.719960852316845</v>
      </c>
      <c r="X57" s="41">
        <f>1000*'B4 at 100Hz'!C$28*IMABS(H57)</f>
        <v>0.69149130034504769</v>
      </c>
      <c r="Y57" s="41">
        <f>1000*'B4 at 100Hz'!C$28*IMABS(J57)</f>
        <v>0.44733261838032506</v>
      </c>
      <c r="Z57" s="41">
        <f>'B4 at 100Hz'!C$28*IMABS(IMPRODUCT(C57,J57))</f>
        <v>8.0947403574607557E-2</v>
      </c>
      <c r="AA57" s="41">
        <f>1000*'B4 at 100Hz'!C$28*IMABS(L57)</f>
        <v>1.8404542013360878E-2</v>
      </c>
      <c r="AB57" s="54" t="str">
        <f t="shared" si="7"/>
        <v>0.00158873948536577-0.00151518873612483i</v>
      </c>
      <c r="AC57" s="41">
        <f>20*LOG10('B4 at 100Hz'!C$28*50000*IMABS(AB57))</f>
        <v>40.80977140778635</v>
      </c>
      <c r="AD57" s="41">
        <f t="shared" si="8"/>
        <v>109.77124006815093</v>
      </c>
      <c r="AE57" s="36">
        <f t="shared" si="9"/>
        <v>-43.64257201631203</v>
      </c>
      <c r="AG57" s="78"/>
    </row>
    <row r="58" spans="2:33" s="12" customFormat="1" x14ac:dyDescent="0.25">
      <c r="B58" s="37">
        <v>29.5</v>
      </c>
      <c r="C58" s="30" t="str">
        <f t="shared" si="0"/>
        <v>185.353966561798i</v>
      </c>
      <c r="D58" s="31" t="str">
        <f>COMPLEX('B4 at 100Hz'!C$18,2*PI()*B58*'B4 at 100Hz'!C$19)</f>
        <v>6</v>
      </c>
      <c r="E58" s="32" t="str">
        <f>IMSUB(COMPLEX(1,0),IMDIV(COMPLEX('B4 at 100Hz'!C$38,0),IMSUM(COMPLEX('B4 at 100Hz'!C$38,0),IMPRODUCT(C58,COMPLEX('B4 at 100Hz'!C$39,0)))))</f>
        <v>0.810038514691147+0.392270467162782i</v>
      </c>
      <c r="F58" s="32" t="str">
        <f>IMDIV(IMPRODUCT(C58,COMPLEX(('B4 at 100Hz'!C$39*'B4 at 100Hz'!C$13/'B4 at 100Hz'!C$23),0)),IMSUM(COMPLEX('B4 at 100Hz'!C$38,0),IMPRODUCT(C58,COMPLEX('B4 at 100Hz'!C$39,0))))</f>
        <v>0.481040899498453+0.232949588134844i</v>
      </c>
      <c r="G58" s="43" t="str">
        <f>IMPRODUCT(F58,IMSUB(COMPLEX(1,0),IMDIV(IMPRODUCT(COMPLEX('B4 at 100Hz'!C$38,0),E58),IMSUM(COMPLEX(0-(2*PI()*B58)^2*'B4 at 100Hz'!C$37,0),IMPRODUCT(C58,COMPLEX(0,0)),IMPRODUCT(COMPLEX('B4 at 100Hz'!C$38,0),E58)))))</f>
        <v>-0.0564855155861189+0.00260736713928274i</v>
      </c>
      <c r="H58" s="45" t="str">
        <f>IMDIV(COMPLEX('B4 at 100Hz'!C$17,0),IMPRODUCT(D58,IMSUM(COMPLEX('B4 at 100Hz'!C$15-(2*PI()*B58)^2*'B4 at 100Hz'!C$14,0),IMPRODUCT(C58,IMSUM(COMPLEX('B4 at 100Hz'!C$16,0),IMDIV(COMPLEX('B4 at 100Hz'!C$17^2,0),D58))),IMPRODUCT(COMPLEX('B4 at 100Hz'!C$13*'B4 at 100Hz'!C$38/'B4 at 100Hz'!C$23,0),G58))))</f>
        <v>0.000510907395862684-0.000461447417681929i</v>
      </c>
      <c r="I58" s="40">
        <f t="shared" si="1"/>
        <v>-42.088092039481531</v>
      </c>
      <c r="J58" s="33" t="str">
        <f>IMPRODUCT(IMDIV(IMPRODUCT(COMPLEX(-'B4 at 100Hz'!C$38,0),F58),IMSUM(IMPRODUCT(COMPLEX('B4 at 100Hz'!C$38,0),E58),COMPLEX(Calculations!C$3-(2*PI()*B58)^2*'B4 at 100Hz'!C$37,0),IMPRODUCT(COMPLEX(Calculations!C$4,0),C58))),H58)</f>
        <v>-0.000317790345747711+0.000314820091454592i</v>
      </c>
      <c r="K58" s="40">
        <f t="shared" si="2"/>
        <v>135.26901513871792</v>
      </c>
      <c r="L58" s="53" t="str">
        <f>IMSUM(IMPRODUCT(COMPLEX(-('B4 at 100Hz'!C$13/'B4 at 100Hz'!C$23),0),H58),IMDIV(IMPRODUCT(COMPLEX(-'B4 at 100Hz'!C$38,0),J58),IMSUM(COMPLEX('B4 at 100Hz'!C$38,0),IMPRODUCT(COMPLEX('B4 at 100Hz'!C$39,0),C58))),IMDIV(IMPRODUCT(COMPLEX('B4 at 100Hz'!C$39*'B4 at 100Hz'!C$13/'B4 at 100Hz'!C$23,0),C58,H58),IMSUM(COMPLEX('B4 at 100Hz'!C$38,0),IMPRODUCT(COMPLEX('B4 at 100Hz'!C$39,0),C58))))</f>
        <v>-0.0000132674181398735-0.000013392593142224i</v>
      </c>
      <c r="M58" s="41">
        <f t="shared" si="3"/>
        <v>-134.7309848612872</v>
      </c>
      <c r="N58" s="52" t="str">
        <f>IMPRODUCT(COMPLEX(('B4 at 100Hz'!C$9*'B4 at 100Hz'!C$13)/(2*PI()),0),C58,C58,H58)</f>
        <v>-0.0188356496491456+0.0170122060501466i</v>
      </c>
      <c r="O58" s="41">
        <f t="shared" si="4"/>
        <v>137.91190796051839</v>
      </c>
      <c r="P58" s="39" t="str">
        <f>IMPRODUCT(COMPLEX(('B4 at 100Hz'!C$9*'B4 at 100Hz'!C$23)/(2*PI()),0),C58,C58,J58)</f>
        <v>0.0197288958194584-0.0195444980292475i</v>
      </c>
      <c r="Q58" s="36">
        <f t="shared" si="5"/>
        <v>-44.730984861282131</v>
      </c>
      <c r="R58" s="54" t="str">
        <f>IMPRODUCT(COMPLEX(('B4 at 100Hz'!C$9*'B4 at 100Hz'!C$23)/(2*PI()),0),C58,C58,L58)</f>
        <v>0.000823660988375516+0.000831432038105686i</v>
      </c>
      <c r="S58" s="46">
        <f t="shared" si="6"/>
        <v>45.269015138712803</v>
      </c>
      <c r="T58" s="51">
        <f>IMABS(IMDIV(D58,IMSUB(COMPLEX(1,0),IMPRODUCT(COMPLEX('B4 at 100Hz'!C$17,0),IMPRODUCT(C58,H58)))))</f>
        <v>8.0207367170043948</v>
      </c>
      <c r="U58" s="34">
        <f>20*LOG10('B4 at 100Hz'!C$28*50000*IMABS(N58))</f>
        <v>62.069586071601847</v>
      </c>
      <c r="V58" s="35">
        <f>20*LOG10('B4 at 100Hz'!C$28*50000*IMABS(P58))</f>
        <v>62.851164527708761</v>
      </c>
      <c r="W58" s="35">
        <f>20*LOG10('B4 at 100Hz'!C$28*50000*IMABS(R58))</f>
        <v>35.345644046987012</v>
      </c>
      <c r="X58" s="41">
        <f>1000*'B4 at 100Hz'!C$28*IMABS(H58)</f>
        <v>0.68844759163825242</v>
      </c>
      <c r="Y58" s="41">
        <f>1000*'B4 at 100Hz'!C$28*IMABS(J58)</f>
        <v>0.44732806063774649</v>
      </c>
      <c r="Z58" s="41">
        <f>'B4 at 100Hz'!C$28*IMABS(IMPRODUCT(C58,J58))</f>
        <v>8.2914030393602747E-2</v>
      </c>
      <c r="AA58" s="41">
        <f>1000*'B4 at 100Hz'!C$28*IMABS(L58)</f>
        <v>1.8851682555448192E-2</v>
      </c>
      <c r="AB58" s="54" t="str">
        <f t="shared" si="7"/>
        <v>0.00171690715868831-0.00170085994099521i</v>
      </c>
      <c r="AC58" s="41">
        <f>20*LOG10('B4 at 100Hz'!C$28*50000*IMABS(AB58))</f>
        <v>41.644045166834999</v>
      </c>
      <c r="AD58" s="41">
        <f t="shared" si="8"/>
        <v>120.83764655972702</v>
      </c>
      <c r="AE58" s="36">
        <f t="shared" si="9"/>
        <v>-44.730984861282181</v>
      </c>
      <c r="AG58" s="78"/>
    </row>
    <row r="59" spans="2:33" s="12" customFormat="1" x14ac:dyDescent="0.25">
      <c r="B59" s="37">
        <v>30.2</v>
      </c>
      <c r="C59" s="30" t="str">
        <f t="shared" si="0"/>
        <v>189.752196276823i</v>
      </c>
      <c r="D59" s="31" t="str">
        <f>COMPLEX('B4 at 100Hz'!C$18,2*PI()*B59*'B4 at 100Hz'!C$19)</f>
        <v>6</v>
      </c>
      <c r="E59" s="32" t="str">
        <f>IMSUB(COMPLEX(1,0),IMDIV(COMPLEX('B4 at 100Hz'!C$38,0),IMSUM(COMPLEX('B4 at 100Hz'!C$38,0),IMPRODUCT(C59,COMPLEX('B4 at 100Hz'!C$39,0)))))</f>
        <v>0.817151082209604+0.386542612208896i</v>
      </c>
      <c r="F59" s="32" t="str">
        <f>IMDIV(IMPRODUCT(C59,COMPLEX(('B4 at 100Hz'!C$39*'B4 at 100Hz'!C$13/'B4 at 100Hz'!C$23),0)),IMSUM(COMPLEX('B4 at 100Hz'!C$38,0),IMPRODUCT(C59,COMPLEX('B4 at 100Hz'!C$39,0))))</f>
        <v>0.48526469357092+0.229548104811221i</v>
      </c>
      <c r="G59" s="43" t="str">
        <f>IMPRODUCT(F59,IMSUB(COMPLEX(1,0),IMDIV(IMPRODUCT(COMPLEX('B4 at 100Hz'!C$38,0),E59),IMSUM(COMPLEX(0-(2*PI()*B59)^2*'B4 at 100Hz'!C$37,0),IMPRODUCT(C59,COMPLEX(0,0)),IMPRODUCT(COMPLEX('B4 at 100Hz'!C$38,0),E59)))))</f>
        <v>-0.0594629115322957+0.00282285562165441i</v>
      </c>
      <c r="H59" s="45" t="str">
        <f>IMDIV(COMPLEX('B4 at 100Hz'!C$17,0),IMPRODUCT(D59,IMSUM(COMPLEX('B4 at 100Hz'!C$15-(2*PI()*B59)^2*'B4 at 100Hz'!C$14,0),IMPRODUCT(C59,IMSUM(COMPLEX('B4 at 100Hz'!C$16,0),IMDIV(COMPLEX('B4 at 100Hz'!C$17^2,0),D59))),IMPRODUCT(COMPLEX('B4 at 100Hz'!C$13*'B4 at 100Hz'!C$38/'B4 at 100Hz'!C$23,0),G59))))</f>
        <v>0.000500372972974769-0.000468300314411482i</v>
      </c>
      <c r="I59" s="40">
        <f t="shared" si="1"/>
        <v>-43.103636251713731</v>
      </c>
      <c r="J59" s="33" t="str">
        <f>IMPRODUCT(IMDIV(IMPRODUCT(COMPLEX(-'B4 at 100Hz'!C$38,0),F59),IMSUM(IMPRODUCT(COMPLEX('B4 at 100Hz'!C$38,0),E59),COMPLEX(Calculations!C$3-(2*PI()*B59)^2*'B4 at 100Hz'!C$37,0),IMPRODUCT(COMPLEX(Calculations!C$4,0),C59))),H59)</f>
        <v>-0.000311737310315262+0.000320808087650571i</v>
      </c>
      <c r="K59" s="40">
        <f t="shared" si="2"/>
        <v>134.17842792065321</v>
      </c>
      <c r="L59" s="53" t="str">
        <f>IMSUM(IMPRODUCT(COMPLEX(-('B4 at 100Hz'!C$13/'B4 at 100Hz'!C$23),0),H59),IMDIV(IMPRODUCT(COMPLEX(-'B4 at 100Hz'!C$38,0),J59),IMSUM(COMPLEX('B4 at 100Hz'!C$38,0),IMPRODUCT(COMPLEX('B4 at 100Hz'!C$39,0),C59))),IMDIV(IMPRODUCT(COMPLEX('B4 at 100Hz'!C$39*'B4 at 100Hz'!C$13/'B4 at 100Hz'!C$23,0),C59,H59),IMSUM(COMPLEX('B4 at 100Hz'!C$38,0),IMPRODUCT(COMPLEX('B4 at 100Hz'!C$39,0),C59))))</f>
        <v>-0.0000138405774957817-0.00001344923824503i</v>
      </c>
      <c r="M59" s="41">
        <f t="shared" si="3"/>
        <v>-135.82157207934634</v>
      </c>
      <c r="N59" s="52" t="str">
        <f>IMPRODUCT(COMPLEX(('B4 at 100Hz'!C$9*'B4 at 100Hz'!C$13)/(2*PI()),0),C59,C59,H59)</f>
        <v>-0.019333127361901+0.0180939221563271i</v>
      </c>
      <c r="O59" s="41">
        <f t="shared" si="4"/>
        <v>136.89636374828635</v>
      </c>
      <c r="P59" s="39" t="str">
        <f>IMPRODUCT(COMPLEX(('B4 at 100Hz'!C$9*'B4 at 100Hz'!C$23)/(2*PI()),0),C59,C59,J59)</f>
        <v>0.0202824641912964-0.0208726332548088i</v>
      </c>
      <c r="Q59" s="36">
        <f t="shared" si="5"/>
        <v>-45.821572079346815</v>
      </c>
      <c r="R59" s="54" t="str">
        <f>IMPRODUCT(COMPLEX(('B4 at 100Hz'!C$9*'B4 at 100Hz'!C$23)/(2*PI()),0),C59,C59,L59)</f>
        <v>0.000900505034707459+0.000875043455110223i</v>
      </c>
      <c r="S59" s="46">
        <f t="shared" si="6"/>
        <v>44.178427920653618</v>
      </c>
      <c r="T59" s="51">
        <f>IMABS(IMDIV(D59,IMSUB(COMPLEX(1,0),IMPRODUCT(COMPLEX('B4 at 100Hz'!C$17,0),IMPRODUCT(C59,H59)))))</f>
        <v>8.1474568683430171</v>
      </c>
      <c r="U59" s="34">
        <f>20*LOG10('B4 at 100Hz'!C$28*50000*IMABS(N59))</f>
        <v>62.437570373375635</v>
      </c>
      <c r="V59" s="35">
        <f>20*LOG10('B4 at 100Hz'!C$28*50000*IMABS(P59))</f>
        <v>63.258465804127397</v>
      </c>
      <c r="W59" s="35">
        <f>20*LOG10('B4 at 100Hz'!C$28*50000*IMABS(R59))</f>
        <v>35.956643862985274</v>
      </c>
      <c r="X59" s="41">
        <f>1000*'B4 at 100Hz'!C$28*IMABS(H59)</f>
        <v>0.68533079353076043</v>
      </c>
      <c r="Y59" s="41">
        <f>1000*'B4 at 100Hz'!C$28*IMABS(J59)</f>
        <v>0.4473231267714764</v>
      </c>
      <c r="Z59" s="41">
        <f>'B4 at 100Hz'!C$28*IMABS(IMPRODUCT(C59,J59))</f>
        <v>8.4880545750303404E-2</v>
      </c>
      <c r="AA59" s="41">
        <f>1000*'B4 at 100Hz'!C$28*IMABS(L59)</f>
        <v>1.9298797754998018E-2</v>
      </c>
      <c r="AB59" s="54" t="str">
        <f t="shared" si="7"/>
        <v>0.00184984186410286-0.00190366764337148i</v>
      </c>
      <c r="AC59" s="41">
        <f>20*LOG10('B4 at 100Hz'!C$28*50000*IMABS(AB59))</f>
        <v>42.458743522412874</v>
      </c>
      <c r="AD59" s="41">
        <f t="shared" si="8"/>
        <v>132.72024542818508</v>
      </c>
      <c r="AE59" s="36">
        <f t="shared" si="9"/>
        <v>-45.821572079347398</v>
      </c>
      <c r="AG59" s="78"/>
    </row>
    <row r="60" spans="2:33" s="12" customFormat="1" x14ac:dyDescent="0.25">
      <c r="B60" s="37">
        <v>30.9</v>
      </c>
      <c r="C60" s="30" t="str">
        <f t="shared" si="0"/>
        <v>194.150425991849i</v>
      </c>
      <c r="D60" s="31" t="str">
        <f>COMPLEX('B4 at 100Hz'!C$18,2*PI()*B60*'B4 at 100Hz'!C$19)</f>
        <v>6</v>
      </c>
      <c r="E60" s="32" t="str">
        <f>IMSUB(COMPLEX(1,0),IMDIV(COMPLEX('B4 at 100Hz'!C$38,0),IMSUM(COMPLEX('B4 at 100Hz'!C$38,0),IMPRODUCT(C60,COMPLEX('B4 at 100Hz'!C$39,0)))))</f>
        <v>0.823899295755674+0.380905823280478i</v>
      </c>
      <c r="F60" s="32" t="str">
        <f>IMDIV(IMPRODUCT(C60,COMPLEX(('B4 at 100Hz'!C$39*'B4 at 100Hz'!C$13/'B4 at 100Hz'!C$23),0)),IMSUM(COMPLEX('B4 at 100Hz'!C$38,0),IMPRODUCT(C60,COMPLEX('B4 at 100Hz'!C$39,0))))</f>
        <v>0.489272116249391+0.226200700993708i</v>
      </c>
      <c r="G60" s="43" t="str">
        <f>IMPRODUCT(F60,IMSUB(COMPLEX(1,0),IMDIV(IMPRODUCT(COMPLEX('B4 at 100Hz'!C$38,0),E60),IMSUM(COMPLEX(0-(2*PI()*B60)^2*'B4 at 100Hz'!C$37,0),IMPRODUCT(C60,COMPLEX(0,0)),IMPRODUCT(COMPLEX('B4 at 100Hz'!C$38,0),E60)))))</f>
        <v>-0.0625377819008947+0.00305200484730721i</v>
      </c>
      <c r="H60" s="45" t="str">
        <f>IMDIV(COMPLEX('B4 at 100Hz'!C$17,0),IMPRODUCT(D60,IMSUM(COMPLEX('B4 at 100Hz'!C$15-(2*PI()*B60)^2*'B4 at 100Hz'!C$14,0),IMPRODUCT(C60,IMSUM(COMPLEX('B4 at 100Hz'!C$16,0),IMDIV(COMPLEX('B4 at 100Hz'!C$17^2,0),D60))),IMPRODUCT(COMPLEX('B4 at 100Hz'!C$13*'B4 at 100Hz'!C$38/'B4 at 100Hz'!C$23,0),G60))))</f>
        <v>0.000489693875776786-0.000474885315015772i</v>
      </c>
      <c r="I60" s="40">
        <f t="shared" si="1"/>
        <v>-44.12044403407215</v>
      </c>
      <c r="J60" s="33" t="str">
        <f>IMPRODUCT(IMDIV(IMPRODUCT(COMPLEX(-'B4 at 100Hz'!C$38,0),F60),IMSUM(IMPRODUCT(COMPLEX('B4 at 100Hz'!C$38,0),E60),COMPLEX(Calculations!C$3-(2*PI()*B60)^2*'B4 at 100Hz'!C$37,0),IMPRODUCT(COMPLEX(Calculations!C$4,0),C60))),H60)</f>
        <v>-0.000305558346877263+0.000326691408143619i</v>
      </c>
      <c r="K60" s="40">
        <f t="shared" si="2"/>
        <v>133.08559105171042</v>
      </c>
      <c r="L60" s="53" t="str">
        <f>IMSUM(IMPRODUCT(COMPLEX(-('B4 at 100Hz'!C$13/'B4 at 100Hz'!C$23),0),H60),IMDIV(IMPRODUCT(COMPLEX(-'B4 at 100Hz'!C$38,0),J60),IMSUM(COMPLEX('B4 at 100Hz'!C$38,0),IMPRODUCT(COMPLEX('B4 at 100Hz'!C$39,0),C60))),IMDIV(IMPRODUCT(COMPLEX('B4 at 100Hz'!C$39*'B4 at 100Hz'!C$13/'B4 at 100Hz'!C$23,0),C60,H60),IMSUM(COMPLEX('B4 at 100Hz'!C$38,0),IMPRODUCT(COMPLEX('B4 at 100Hz'!C$39,0),C60))))</f>
        <v>-0.0000144210921594827-0.000013488218455011i</v>
      </c>
      <c r="M60" s="41">
        <f t="shared" si="3"/>
        <v>-136.91440894828889</v>
      </c>
      <c r="N60" s="52" t="str">
        <f>IMPRODUCT(COMPLEX(('B4 at 100Hz'!C$9*'B4 at 100Hz'!C$13)/(2*PI()),0),C60,C60,H60)</f>
        <v>-0.0198077895794776+0.0192087932063582i</v>
      </c>
      <c r="O60" s="41">
        <f t="shared" si="4"/>
        <v>135.87955596592786</v>
      </c>
      <c r="P60" s="39" t="str">
        <f>IMPRODUCT(COMPLEX(('B4 at 100Hz'!C$9*'B4 at 100Hz'!C$23)/(2*PI()),0),C60,C60,J60)</f>
        <v>0.0208127351942578-0.0222521879615467i</v>
      </c>
      <c r="Q60" s="36">
        <f t="shared" si="5"/>
        <v>-46.914408948289577</v>
      </c>
      <c r="R60" s="54" t="str">
        <f>IMPRODUCT(COMPLEX(('B4 at 100Hz'!C$9*'B4 at 100Hz'!C$23)/(2*PI()),0),C60,C60,L60)</f>
        <v>0.000982275154302569+0.000918733596432266i</v>
      </c>
      <c r="S60" s="46">
        <f t="shared" si="6"/>
        <v>43.085591051711106</v>
      </c>
      <c r="T60" s="51">
        <f>IMABS(IMDIV(D60,IMSUB(COMPLEX(1,0),IMPRODUCT(COMPLEX('B4 at 100Hz'!C$17,0),IMPRODUCT(C60,H60)))))</f>
        <v>8.2808318746869976</v>
      </c>
      <c r="U60" s="34">
        <f>20*LOG10('B4 at 100Hz'!C$28*50000*IMABS(N60))</f>
        <v>62.795108211494643</v>
      </c>
      <c r="V60" s="35">
        <f>20*LOG10('B4 at 100Hz'!C$28*50000*IMABS(P60))</f>
        <v>63.656423076664446</v>
      </c>
      <c r="W60" s="35">
        <f>20*LOG10('B4 at 100Hz'!C$28*50000*IMABS(R60))</f>
        <v>36.553631864876166</v>
      </c>
      <c r="X60" s="41">
        <f>1000*'B4 at 100Hz'!C$28*IMABS(H60)</f>
        <v>0.68214086110635486</v>
      </c>
      <c r="Y60" s="41">
        <f>1000*'B4 at 100Hz'!C$28*IMABS(J60)</f>
        <v>0.44731776121815958</v>
      </c>
      <c r="Z60" s="41">
        <f>'B4 at 100Hz'!C$28*IMABS(IMPRODUCT(C60,J60))</f>
        <v>8.6846933894225861E-2</v>
      </c>
      <c r="AA60" s="41">
        <f>1000*'B4 at 100Hz'!C$28*IMABS(L60)</f>
        <v>1.9745884030916233E-2</v>
      </c>
      <c r="AB60" s="54" t="str">
        <f t="shared" si="7"/>
        <v>0.00198722076908277-0.00212466115875623i</v>
      </c>
      <c r="AC60" s="41">
        <f>20*LOG10('B4 at 100Hz'!C$28*50000*IMABS(AB60))</f>
        <v>43.254762253657049</v>
      </c>
      <c r="AD60" s="41">
        <f t="shared" si="8"/>
        <v>145.45816773733679</v>
      </c>
      <c r="AE60" s="36">
        <f t="shared" si="9"/>
        <v>-46.914408948289029</v>
      </c>
      <c r="AG60" s="78"/>
    </row>
    <row r="61" spans="2:33" s="12" customFormat="1" x14ac:dyDescent="0.25">
      <c r="B61" s="37">
        <v>31.6</v>
      </c>
      <c r="C61" s="30" t="str">
        <f t="shared" si="0"/>
        <v>198.548655706875i</v>
      </c>
      <c r="D61" s="31" t="str">
        <f>COMPLEX('B4 at 100Hz'!C$18,2*PI()*B61*'B4 at 100Hz'!C$19)</f>
        <v>6</v>
      </c>
      <c r="E61" s="32" t="str">
        <f>IMSUB(COMPLEX(1,0),IMDIV(COMPLEX('B4 at 100Hz'!C$38,0),IMSUM(COMPLEX('B4 at 100Hz'!C$38,0),IMPRODUCT(C61,COMPLEX('B4 at 100Hz'!C$39,0)))))</f>
        <v>0.830305531496651+0.375364164329408i</v>
      </c>
      <c r="F61" s="32" t="str">
        <f>IMDIV(IMPRODUCT(C61,COMPLEX(('B4 at 100Hz'!C$39*'B4 at 100Hz'!C$13/'B4 at 100Hz'!C$23),0)),IMSUM(COMPLEX('B4 at 100Hz'!C$38,0),IMPRODUCT(C61,COMPLEX('B4 at 100Hz'!C$39,0))))</f>
        <v>0.493076455607767+0.222909790057761i</v>
      </c>
      <c r="G61" s="43" t="str">
        <f>IMPRODUCT(F61,IMSUB(COMPLEX(1,0),IMDIV(IMPRODUCT(COMPLEX('B4 at 100Hz'!C$38,0),E61),IMSUM(COMPLEX(0-(2*PI()*B61)^2*'B4 at 100Hz'!C$37,0),IMPRODUCT(C61,COMPLEX(0,0)),IMPRODUCT(COMPLEX('B4 at 100Hz'!C$38,0),E61)))))</f>
        <v>-0.0657124392708586+0.00329552522542318i</v>
      </c>
      <c r="H61" s="45" t="str">
        <f>IMDIV(COMPLEX('B4 at 100Hz'!C$17,0),IMPRODUCT(D61,IMSUM(COMPLEX('B4 at 100Hz'!C$15-(2*PI()*B61)^2*'B4 at 100Hz'!C$14,0),IMPRODUCT(C61,IMSUM(COMPLEX('B4 at 100Hz'!C$16,0),IMDIV(COMPLEX('B4 at 100Hz'!C$17^2,0),D61))),IMPRODUCT(COMPLEX('B4 at 100Hz'!C$13*'B4 at 100Hz'!C$38/'B4 at 100Hz'!C$23,0),G61))))</f>
        <v>0.000478876808327936-0.000481198493767355i</v>
      </c>
      <c r="I61" s="40">
        <f t="shared" si="1"/>
        <v>-45.138554254491538</v>
      </c>
      <c r="J61" s="33" t="str">
        <f>IMPRODUCT(IMDIV(IMPRODUCT(COMPLEX(-'B4 at 100Hz'!C$38,0),F61),IMSUM(IMPRODUCT(COMPLEX('B4 at 100Hz'!C$38,0),E61),COMPLEX(Calculations!C$3-(2*PI()*B61)^2*'B4 at 100Hz'!C$37,0),IMPRODUCT(COMPLEX(Calculations!C$4,0),C61))),H61)</f>
        <v>-0.000299254540646801+0.000332467527245546i</v>
      </c>
      <c r="K61" s="40">
        <f t="shared" si="2"/>
        <v>131.9904272970517</v>
      </c>
      <c r="L61" s="53" t="str">
        <f>IMSUM(IMPRODUCT(COMPLEX(-('B4 at 100Hz'!C$13/'B4 at 100Hz'!C$23),0),H61),IMDIV(IMPRODUCT(COMPLEX(-'B4 at 100Hz'!C$38,0),J61),IMSUM(COMPLEX('B4 at 100Hz'!C$38,0),IMPRODUCT(COMPLEX('B4 at 100Hz'!C$39,0),C61))),IMDIV(IMPRODUCT(COMPLEX('B4 at 100Hz'!C$39*'B4 at 100Hz'!C$13/'B4 at 100Hz'!C$23,0),C61,H61),IMSUM(COMPLEX('B4 at 100Hz'!C$38,0),IMPRODUCT(COMPLEX('B4 at 100Hz'!C$39,0),C61))))</f>
        <v>-0.0000150085340870854-0.00001350920497777i</v>
      </c>
      <c r="M61" s="41">
        <f t="shared" si="3"/>
        <v>-138.00957270294947</v>
      </c>
      <c r="N61" s="52" t="str">
        <f>IMPRODUCT(COMPLEX(('B4 at 100Hz'!C$9*'B4 at 100Hz'!C$13)/(2*PI()),0),C61,C61,H61)</f>
        <v>-0.0202578034215346+0.0203560170882239i</v>
      </c>
      <c r="O61" s="41">
        <f t="shared" si="4"/>
        <v>134.86144574550855</v>
      </c>
      <c r="P61" s="39" t="str">
        <f>IMPRODUCT(COMPLEX(('B4 at 100Hz'!C$9*'B4 at 100Hz'!C$23)/(2*PI()),0),C61,C61,J61)</f>
        <v>0.0213173375458051-0.0236832580250716i</v>
      </c>
      <c r="Q61" s="36">
        <f t="shared" si="5"/>
        <v>-48.00957270294834</v>
      </c>
      <c r="R61" s="54" t="str">
        <f>IMPRODUCT(COMPLEX(('B4 at 100Hz'!C$9*'B4 at 100Hz'!C$23)/(2*PI()),0),C61,C61,L61)</f>
        <v>0.00106912993370329+0.000962325523496354i</v>
      </c>
      <c r="S61" s="46">
        <f t="shared" si="6"/>
        <v>41.990427297050395</v>
      </c>
      <c r="T61" s="51">
        <f>IMABS(IMDIV(D61,IMSUB(COMPLEX(1,0),IMPRODUCT(COMPLEX('B4 at 100Hz'!C$17,0),IMPRODUCT(C61,H61)))))</f>
        <v>8.4212773139953505</v>
      </c>
      <c r="U61" s="34">
        <f>20*LOG10('B4 at 100Hz'!C$28*50000*IMABS(N61))</f>
        <v>63.142602429848871</v>
      </c>
      <c r="V61" s="35">
        <f>20*LOG10('B4 at 100Hz'!C$28*50000*IMABS(P61))</f>
        <v>64.04545341148031</v>
      </c>
      <c r="W61" s="35">
        <f>20*LOG10('B4 at 100Hz'!C$28*50000*IMABS(R61))</f>
        <v>37.137234263563542</v>
      </c>
      <c r="X61" s="41">
        <f>1000*'B4 at 100Hz'!C$28*IMABS(H61)</f>
        <v>0.67887774153990488</v>
      </c>
      <c r="Y61" s="41">
        <f>1000*'B4 at 100Hz'!C$28*IMABS(J61)</f>
        <v>0.44731190099358603</v>
      </c>
      <c r="Z61" s="41">
        <f>'B4 at 100Hz'!C$28*IMABS(IMPRODUCT(C61,J61))</f>
        <v>8.8813176623963264E-2</v>
      </c>
      <c r="AA61" s="41">
        <f>1000*'B4 at 100Hz'!C$28*IMABS(L61)</f>
        <v>2.0192937244853958E-2</v>
      </c>
      <c r="AB61" s="54" t="str">
        <f t="shared" si="7"/>
        <v>0.00212866405797379-0.00236491541335134i</v>
      </c>
      <c r="AC61" s="41">
        <f>20*LOG10('B4 at 100Hz'!C$28*50000*IMABS(AB61))</f>
        <v>44.032936716215801</v>
      </c>
      <c r="AD61" s="41">
        <f t="shared" si="8"/>
        <v>159.09144841895332</v>
      </c>
      <c r="AE61" s="36">
        <f t="shared" si="9"/>
        <v>-48.00957270294748</v>
      </c>
      <c r="AG61" s="78"/>
    </row>
    <row r="62" spans="2:33" s="12" customFormat="1" x14ac:dyDescent="0.25">
      <c r="B62" s="37">
        <v>32.4</v>
      </c>
      <c r="C62" s="30" t="str">
        <f t="shared" si="0"/>
        <v>203.575203952619i</v>
      </c>
      <c r="D62" s="31" t="str">
        <f>COMPLEX('B4 at 100Hz'!C$18,2*PI()*B62*'B4 at 100Hz'!C$19)</f>
        <v>6</v>
      </c>
      <c r="E62" s="32" t="str">
        <f>IMSUB(COMPLEX(1,0),IMDIV(COMPLEX('B4 at 100Hz'!C$38,0),IMSUM(COMPLEX('B4 at 100Hz'!C$38,0),IMPRODUCT(C62,COMPLEX('B4 at 100Hz'!C$39,0)))))</f>
        <v>0.837234920792002+0.369151199643739i</v>
      </c>
      <c r="F62" s="32" t="str">
        <f>IMDIV(IMPRODUCT(C62,COMPLEX(('B4 at 100Hz'!C$39*'B4 at 100Hz'!C$13/'B4 at 100Hz'!C$23),0)),IMSUM(COMPLEX('B4 at 100Hz'!C$38,0),IMPRODUCT(C62,COMPLEX('B4 at 100Hz'!C$39,0))))</f>
        <v>0.497191469399279+0.219220224602856i</v>
      </c>
      <c r="G62" s="43" t="str">
        <f>IMPRODUCT(F62,IMSUB(COMPLEX(1,0),IMDIV(IMPRODUCT(COMPLEX('B4 at 100Hz'!C$38,0),E62),IMSUM(COMPLEX(0-(2*PI()*B62)^2*'B4 at 100Hz'!C$37,0),IMPRODUCT(C62,COMPLEX(0,0)),IMPRODUCT(COMPLEX('B4 at 100Hz'!C$38,0),E62)))))</f>
        <v>-0.0694659135631892+0.00359239464839171i</v>
      </c>
      <c r="H62" s="45" t="str">
        <f>IMDIV(COMPLEX('B4 at 100Hz'!C$17,0),IMPRODUCT(D62,IMSUM(COMPLEX('B4 at 100Hz'!C$15-(2*PI()*B62)^2*'B4 at 100Hz'!C$14,0),IMPRODUCT(C62,IMSUM(COMPLEX('B4 at 100Hz'!C$16,0),IMDIV(COMPLEX('B4 at 100Hz'!C$17^2,0),D62))),IMPRODUCT(COMPLEX('B4 at 100Hz'!C$13*'B4 at 100Hz'!C$38/'B4 at 100Hz'!C$23,0),G62))))</f>
        <v>0.000466354247520673-0.000488075868398959i</v>
      </c>
      <c r="I62" s="40">
        <f t="shared" si="1"/>
        <v>-46.303754323731532</v>
      </c>
      <c r="J62" s="33" t="str">
        <f>IMPRODUCT(IMDIV(IMPRODUCT(COMPLEX(-'B4 at 100Hz'!C$38,0),F62),IMSUM(IMPRODUCT(COMPLEX('B4 at 100Hz'!C$38,0),E62),COMPLEX(Calculations!C$3-(2*PI()*B62)^2*'B4 at 100Hz'!C$37,0),IMPRODUCT(COMPLEX(Calculations!C$4,0),C62))),H62)</f>
        <v>-0.00029189874552709+0.000338934276306285i</v>
      </c>
      <c r="K62" s="40">
        <f t="shared" si="2"/>
        <v>130.73586056022029</v>
      </c>
      <c r="L62" s="53" t="str">
        <f>IMSUM(IMPRODUCT(COMPLEX(-('B4 at 100Hz'!C$13/'B4 at 100Hz'!C$23),0),H62),IMDIV(IMPRODUCT(COMPLEX(-'B4 at 100Hz'!C$38,0),J62),IMSUM(COMPLEX('B4 at 100Hz'!C$38,0),IMPRODUCT(COMPLEX('B4 at 100Hz'!C$39,0),C62))),IMDIV(IMPRODUCT(COMPLEX('B4 at 100Hz'!C$39*'B4 at 100Hz'!C$13/'B4 at 100Hz'!C$23,0),C62,H62),IMSUM(COMPLEX('B4 at 100Hz'!C$38,0),IMPRODUCT(COMPLEX('B4 at 100Hz'!C$39,0),C62))))</f>
        <v>-0.0000156878150747493-0.000013510741935825i</v>
      </c>
      <c r="M62" s="41">
        <f t="shared" si="3"/>
        <v>-139.26413943978261</v>
      </c>
      <c r="N62" s="52" t="str">
        <f>IMPRODUCT(COMPLEX(('B4 at 100Hz'!C$9*'B4 at 100Hz'!C$13)/(2*PI()),0),C62,C62,H62)</f>
        <v>-0.0207395982495553+0.0217055971500474i</v>
      </c>
      <c r="O62" s="41">
        <f t="shared" si="4"/>
        <v>133.69624567626852</v>
      </c>
      <c r="P62" s="39" t="str">
        <f>IMPRODUCT(COMPLEX(('B4 at 100Hz'!C$9*'B4 at 100Hz'!C$23)/(2*PI()),0),C62,C62,J62)</f>
        <v>0.0218595036757377-0.0253818667338642i</v>
      </c>
      <c r="Q62" s="36">
        <f t="shared" si="5"/>
        <v>-49.264139439779719</v>
      </c>
      <c r="R62" s="54" t="str">
        <f>IMPRODUCT(COMPLEX(('B4 at 100Hz'!C$9*'B4 at 100Hz'!C$23)/(2*PI()),0),C62,C62,L62)</f>
        <v>0.00117481783168181+0.00101178274156269i</v>
      </c>
      <c r="S62" s="46">
        <f t="shared" si="6"/>
        <v>40.73586056021724</v>
      </c>
      <c r="T62" s="51">
        <f>IMABS(IMDIV(D62,IMSUB(COMPLEX(1,0),IMPRODUCT(COMPLEX('B4 at 100Hz'!C$17,0),IMPRODUCT(C62,H62)))))</f>
        <v>8.5910262688329393</v>
      </c>
      <c r="U62" s="34">
        <f>20*LOG10('B4 at 100Hz'!C$28*50000*IMABS(N62))</f>
        <v>63.5279197638312</v>
      </c>
      <c r="V62" s="35">
        <f>20*LOG10('B4 at 100Hz'!C$28*50000*IMABS(P62))</f>
        <v>64.47962692255598</v>
      </c>
      <c r="W62" s="35">
        <f>20*LOG10('B4 at 100Hz'!C$28*50000*IMABS(R62))</f>
        <v>37.788566326403398</v>
      </c>
      <c r="X62" s="41">
        <f>1000*'B4 at 100Hz'!C$28*IMABS(H62)</f>
        <v>0.67505876595595071</v>
      </c>
      <c r="Y62" s="41">
        <f>1000*'B4 at 100Hz'!C$28*IMABS(J62)</f>
        <v>0.4473045062321126</v>
      </c>
      <c r="Z62" s="41">
        <f>'B4 at 100Hz'!C$28*IMABS(IMPRODUCT(C62,J62))</f>
        <v>9.1060106085127865E-2</v>
      </c>
      <c r="AA62" s="41">
        <f>1000*'B4 at 100Hz'!C$28*IMABS(L62)</f>
        <v>2.0703808574172814E-2</v>
      </c>
      <c r="AB62" s="54" t="str">
        <f t="shared" si="7"/>
        <v>0.00229472325786421-0.00266448684225411i</v>
      </c>
      <c r="AC62" s="41">
        <f>20*LOG10('B4 at 100Hz'!C$28*50000*IMABS(AB62))</f>
        <v>44.901427330820383</v>
      </c>
      <c r="AD62" s="41">
        <f t="shared" si="8"/>
        <v>175.82125129466169</v>
      </c>
      <c r="AE62" s="36">
        <f t="shared" si="9"/>
        <v>-49.26413943977991</v>
      </c>
      <c r="AG62" s="78"/>
    </row>
    <row r="63" spans="2:33" s="12" customFormat="1" x14ac:dyDescent="0.25">
      <c r="B63" s="37">
        <v>33.1</v>
      </c>
      <c r="C63" s="30" t="str">
        <f t="shared" si="0"/>
        <v>207.973433667644i</v>
      </c>
      <c r="D63" s="31" t="str">
        <f>COMPLEX('B4 at 100Hz'!C$18,2*PI()*B63*'B4 at 100Hz'!C$19)</f>
        <v>6</v>
      </c>
      <c r="E63" s="32" t="str">
        <f>IMSUB(COMPLEX(1,0),IMDIV(COMPLEX('B4 at 100Hz'!C$38,0),IMSUM(COMPLEX('B4 at 100Hz'!C$38,0),IMPRODUCT(C63,COMPLEX('B4 at 100Hz'!C$39,0)))))</f>
        <v>0.8429768819574+0.363822564504705i</v>
      </c>
      <c r="F63" s="32" t="str">
        <f>IMDIV(IMPRODUCT(C63,COMPLEX(('B4 at 100Hz'!C$39*'B4 at 100Hz'!C$13/'B4 at 100Hz'!C$23),0)),IMSUM(COMPLEX('B4 at 100Hz'!C$38,0),IMPRODUCT(C63,COMPLEX('B4 at 100Hz'!C$39,0))))</f>
        <v>0.50060132968838+0.21605581773344i</v>
      </c>
      <c r="G63" s="43" t="str">
        <f>IMPRODUCT(F63,IMSUB(COMPLEX(1,0),IMDIV(IMPRODUCT(COMPLEX('B4 at 100Hz'!C$38,0),E63),IMSUM(COMPLEX(0-(2*PI()*B63)^2*'B4 at 100Hz'!C$37,0),IMPRODUCT(C63,COMPLEX(0,0)),IMPRODUCT(COMPLEX('B4 at 100Hz'!C$38,0),E63)))))</f>
        <v>-0.0728626822873412+0.00386928692109116i</v>
      </c>
      <c r="H63" s="45" t="str">
        <f>IMDIV(COMPLEX('B4 at 100Hz'!C$17,0),IMPRODUCT(D63,IMSUM(COMPLEX('B4 at 100Hz'!C$15-(2*PI()*B63)^2*'B4 at 100Hz'!C$14,0),IMPRODUCT(C63,IMSUM(COMPLEX('B4 at 100Hz'!C$16,0),IMDIV(COMPLEX('B4 at 100Hz'!C$17^2,0),D63))),IMPRODUCT(COMPLEX('B4 at 100Hz'!C$13*'B4 at 100Hz'!C$38/'B4 at 100Hz'!C$23,0),G63))))</f>
        <v>0.000455264609980581-0.000493794027373745i</v>
      </c>
      <c r="I63" s="40">
        <f t="shared" si="1"/>
        <v>-47.324789328346725</v>
      </c>
      <c r="J63" s="33" t="str">
        <f>IMPRODUCT(IMDIV(IMPRODUCT(COMPLEX(-'B4 at 100Hz'!C$38,0),F63),IMSUM(IMPRODUCT(COMPLEX('B4 at 100Hz'!C$38,0),E63),COMPLEX(Calculations!C$3-(2*PI()*B63)^2*'B4 at 100Hz'!C$37,0),IMPRODUCT(COMPLEX(Calculations!C$4,0),C63))),H63)</f>
        <v>-0.00028533118410616+0.000344472090734419i</v>
      </c>
      <c r="K63" s="40">
        <f t="shared" si="2"/>
        <v>129.63544104079438</v>
      </c>
      <c r="L63" s="53" t="str">
        <f>IMSUM(IMPRODUCT(COMPLEX(-('B4 at 100Hz'!C$13/'B4 at 100Hz'!C$23),0),H63),IMDIV(IMPRODUCT(COMPLEX(-'B4 at 100Hz'!C$38,0),J63),IMSUM(COMPLEX('B4 at 100Hz'!C$38,0),IMPRODUCT(COMPLEX('B4 at 100Hz'!C$39,0),C63))),IMDIV(IMPRODUCT(COMPLEX('B4 at 100Hz'!C$39*'B4 at 100Hz'!C$13/'B4 at 100Hz'!C$23,0),C63,H63),IMSUM(COMPLEX('B4 at 100Hz'!C$38,0),IMPRODUCT(COMPLEX('B4 at 100Hz'!C$39,0),C63))))</f>
        <v>-0.0000162886088618696-0.000013492088848447i</v>
      </c>
      <c r="M63" s="41">
        <f t="shared" si="3"/>
        <v>-140.36455895920724</v>
      </c>
      <c r="N63" s="52" t="str">
        <f>IMPRODUCT(COMPLEX(('B4 at 100Hz'!C$9*'B4 at 100Hz'!C$13)/(2*PI()),0),C63,C63,H63)</f>
        <v>-0.021130718358636+0.022919028386714i</v>
      </c>
      <c r="O63" s="41">
        <f t="shared" si="4"/>
        <v>132.67521067165325</v>
      </c>
      <c r="P63" s="39" t="str">
        <f>IMPRODUCT(COMPLEX(('B4 at 100Hz'!C$9*'B4 at 100Hz'!C$23)/(2*PI()),0),C63,C63,J63)</f>
        <v>0.0223009453925037-0.0269232867370419i</v>
      </c>
      <c r="Q63" s="36">
        <f t="shared" si="5"/>
        <v>-50.36455895920556</v>
      </c>
      <c r="R63" s="54" t="str">
        <f>IMPRODUCT(COMPLEX(('B4 at 100Hz'!C$9*'B4 at 100Hz'!C$23)/(2*PI()),0),C63,C63,L63)</f>
        <v>0.00127308684428006+0.00105451613213113i</v>
      </c>
      <c r="S63" s="46">
        <f t="shared" si="6"/>
        <v>39.635441040792756</v>
      </c>
      <c r="T63" s="51">
        <f>IMABS(IMDIV(D63,IMSUB(COMPLEX(1,0),IMPRODUCT(COMPLEX('B4 at 100Hz'!C$17,0),IMPRODUCT(C63,H63)))))</f>
        <v>8.7481986000691965</v>
      </c>
      <c r="U63" s="34">
        <f>20*LOG10('B4 at 100Hz'!C$28*50000*IMABS(N63))</f>
        <v>63.855120413753681</v>
      </c>
      <c r="V63" s="35">
        <f>20*LOG10('B4 at 100Hz'!C$28*50000*IMABS(P63))</f>
        <v>64.850807011562623</v>
      </c>
      <c r="W63" s="35">
        <f>20*LOG10('B4 at 100Hz'!C$28*50000*IMABS(R63))</f>
        <v>38.345406086791215</v>
      </c>
      <c r="X63" s="41">
        <f>1000*'B4 at 100Hz'!C$28*IMABS(H63)</f>
        <v>0.67163859818413751</v>
      </c>
      <c r="Y63" s="41">
        <f>1000*'B4 at 100Hz'!C$28*IMABS(J63)</f>
        <v>0.44729733502265046</v>
      </c>
      <c r="Z63" s="41">
        <f>'B4 at 100Hz'!C$28*IMABS(IMPRODUCT(C63,J63))</f>
        <v>9.3025962635047088E-2</v>
      </c>
      <c r="AA63" s="41">
        <f>1000*'B4 at 100Hz'!C$28*IMABS(L63)</f>
        <v>2.1150773984640957E-2</v>
      </c>
      <c r="AB63" s="54" t="str">
        <f t="shared" si="7"/>
        <v>0.00244331387814776-0.00294974221819677i</v>
      </c>
      <c r="AC63" s="41">
        <f>20*LOG10('B4 at 100Hz'!C$28*50000*IMABS(AB63))</f>
        <v>45.643926762590404</v>
      </c>
      <c r="AD63" s="41">
        <f t="shared" si="8"/>
        <v>191.51215275382575</v>
      </c>
      <c r="AE63" s="36">
        <f t="shared" si="9"/>
        <v>-50.364558959206796</v>
      </c>
      <c r="AG63" s="78"/>
    </row>
    <row r="64" spans="2:33" s="12" customFormat="1" x14ac:dyDescent="0.25">
      <c r="B64" s="37">
        <v>33.9</v>
      </c>
      <c r="C64" s="30" t="str">
        <f t="shared" si="0"/>
        <v>212.999981913388i</v>
      </c>
      <c r="D64" s="31" t="str">
        <f>COMPLEX('B4 at 100Hz'!C$18,2*PI()*B64*'B4 at 100Hz'!C$19)</f>
        <v>6</v>
      </c>
      <c r="E64" s="32" t="str">
        <f>IMSUB(COMPLEX(1,0),IMDIV(COMPLEX('B4 at 100Hz'!C$38,0),IMSUM(COMPLEX('B4 at 100Hz'!C$38,0),IMPRODUCT(C64,COMPLEX('B4 at 100Hz'!C$39,0)))))</f>
        <v>0.849196117282593+0.357857613688408i</v>
      </c>
      <c r="F64" s="32" t="str">
        <f>IMDIV(IMPRODUCT(C64,COMPLEX(('B4 at 100Hz'!C$39*'B4 at 100Hz'!C$13/'B4 at 100Hz'!C$23),0)),IMSUM(COMPLEX('B4 at 100Hz'!C$38,0),IMPRODUCT(C64,COMPLEX('B4 at 100Hz'!C$39,0))))</f>
        <v>0.504294618958908+0.21251353517021i</v>
      </c>
      <c r="G64" s="43" t="str">
        <f>IMPRODUCT(F64,IMSUB(COMPLEX(1,0),IMDIV(IMPRODUCT(COMPLEX('B4 at 100Hz'!C$38,0),E64),IMSUM(COMPLEX(0-(2*PI()*B64)^2*'B4 at 100Hz'!C$37,0),IMPRODUCT(C64,COMPLEX(0,0)),IMPRODUCT(COMPLEX('B4 at 100Hz'!C$38,0),E64)))))</f>
        <v>-0.0768768175416423+0.00420644309662409i</v>
      </c>
      <c r="H64" s="45" t="str">
        <f>IMDIV(COMPLEX('B4 at 100Hz'!C$17,0),IMPRODUCT(D64,IMSUM(COMPLEX('B4 at 100Hz'!C$15-(2*PI()*B64)^2*'B4 at 100Hz'!C$14,0),IMPRODUCT(C64,IMSUM(COMPLEX('B4 at 100Hz'!C$16,0),IMDIV(COMPLEX('B4 at 100Hz'!C$17^2,0),D64))),IMPRODUCT(COMPLEX('B4 at 100Hz'!C$13*'B4 at 100Hz'!C$38/'B4 at 100Hz'!C$23,0),G64))))</f>
        <v>0.000442448869715156-0.000499982083341125i</v>
      </c>
      <c r="I64" s="40">
        <f t="shared" si="1"/>
        <v>-48.493438329953662</v>
      </c>
      <c r="J64" s="33" t="str">
        <f>IMPRODUCT(IMDIV(IMPRODUCT(COMPLEX(-'B4 at 100Hz'!C$38,0),F64),IMSUM(IMPRODUCT(COMPLEX('B4 at 100Hz'!C$38,0),E64),COMPLEX(Calculations!C$3-(2*PI()*B64)^2*'B4 at 100Hz'!C$37,0),IMPRODUCT(COMPLEX(Calculations!C$4,0),C64))),H64)</f>
        <v>-0.000277676968053641+0.000350659734850276i</v>
      </c>
      <c r="K64" s="40">
        <f t="shared" si="2"/>
        <v>128.3746507432314</v>
      </c>
      <c r="L64" s="53" t="str">
        <f>IMSUM(IMPRODUCT(COMPLEX(-('B4 at 100Hz'!C$13/'B4 at 100Hz'!C$23),0),H64),IMDIV(IMPRODUCT(COMPLEX(-'B4 at 100Hz'!C$38,0),J64),IMSUM(COMPLEX('B4 at 100Hz'!C$38,0),IMPRODUCT(COMPLEX('B4 at 100Hz'!C$39,0),C64))),IMDIV(IMPRODUCT(COMPLEX('B4 at 100Hz'!C$39*'B4 at 100Hz'!C$13/'B4 at 100Hz'!C$23,0),C64,H64),IMSUM(COMPLEX('B4 at 100Hz'!C$38,0),IMPRODUCT(COMPLEX('B4 at 100Hz'!C$39,0),C64))))</f>
        <v>-0.000016981950016321-0.000013447498881454i</v>
      </c>
      <c r="M64" s="41">
        <f t="shared" si="3"/>
        <v>-141.62534925677127</v>
      </c>
      <c r="N64" s="52" t="str">
        <f>IMPRODUCT(COMPLEX(('B4 at 100Hz'!C$9*'B4 at 100Hz'!C$13)/(2*PI()),0),C64,C64,H64)</f>
        <v>-0.021540553999183+0.0243415495032613i</v>
      </c>
      <c r="O64" s="41">
        <f t="shared" si="4"/>
        <v>131.50656167004644</v>
      </c>
      <c r="P64" s="39" t="str">
        <f>IMPRODUCT(COMPLEX(('B4 at 100Hz'!C$9*'B4 at 100Hz'!C$23)/(2*PI()),0),C64,C64,J64)</f>
        <v>0.0227644573937386-0.028747715914835i</v>
      </c>
      <c r="Q64" s="36">
        <f t="shared" si="5"/>
        <v>-51.625349256768601</v>
      </c>
      <c r="R64" s="54" t="str">
        <f>IMPRODUCT(COMPLEX(('B4 at 100Hz'!C$9*'B4 at 100Hz'!C$23)/(2*PI()),0),C64,C64,L64)</f>
        <v>0.00139221081358991+0.00110245015092527i</v>
      </c>
      <c r="S64" s="46">
        <f t="shared" si="6"/>
        <v>38.374650743228742</v>
      </c>
      <c r="T64" s="51">
        <f>IMABS(IMDIV(D64,IMSUB(COMPLEX(1,0),IMPRODUCT(COMPLEX('B4 at 100Hz'!C$17,0),IMPRODUCT(C64,H64)))))</f>
        <v>8.9384319830440813</v>
      </c>
      <c r="U64" s="34">
        <f>20*LOG10('B4 at 100Hz'!C$28*50000*IMABS(N64))</f>
        <v>64.218121815125855</v>
      </c>
      <c r="V64" s="35">
        <f>20*LOG10('B4 at 100Hz'!C$28*50000*IMABS(P64))</f>
        <v>65.265498109474308</v>
      </c>
      <c r="W64" s="35">
        <f>20*LOG10('B4 at 100Hz'!C$28*50000*IMABS(R64))</f>
        <v>38.967531273250763</v>
      </c>
      <c r="X64" s="41">
        <f>1000*'B4 at 100Hz'!C$28*IMABS(H64)</f>
        <v>0.66763993737219662</v>
      </c>
      <c r="Y64" s="41">
        <f>1000*'B4 at 100Hz'!C$28*IMABS(J64)</f>
        <v>0.44728821606736824</v>
      </c>
      <c r="Z64" s="41">
        <f>'B4 at 100Hz'!C$28*IMABS(IMPRODUCT(C64,J64))</f>
        <v>9.5272381932421005E-2</v>
      </c>
      <c r="AA64" s="41">
        <f>1000*'B4 at 100Hz'!C$28*IMABS(L64)</f>
        <v>2.1661529320976661E-2</v>
      </c>
      <c r="AB64" s="54" t="str">
        <f t="shared" si="7"/>
        <v>0.00261611420814551-0.00330371626064843i</v>
      </c>
      <c r="AC64" s="41">
        <f>20*LOG10('B4 at 100Hz'!C$28*50000*IMABS(AB64))</f>
        <v>46.473486037596658</v>
      </c>
      <c r="AD64" s="41">
        <f t="shared" si="8"/>
        <v>210.70473820570379</v>
      </c>
      <c r="AE64" s="36">
        <f t="shared" si="9"/>
        <v>-51.625349256769326</v>
      </c>
      <c r="AG64" s="78"/>
    </row>
    <row r="65" spans="2:33" s="12" customFormat="1" x14ac:dyDescent="0.25">
      <c r="B65" s="37">
        <v>34.700000000000003</v>
      </c>
      <c r="C65" s="30" t="str">
        <f t="shared" si="0"/>
        <v>218.026530159132i</v>
      </c>
      <c r="D65" s="31" t="str">
        <f>COMPLEX('B4 at 100Hz'!C$18,2*PI()*B65*'B4 at 100Hz'!C$19)</f>
        <v>6</v>
      </c>
      <c r="E65" s="32" t="str">
        <f>IMSUB(COMPLEX(1,0),IMDIV(COMPLEX('B4 at 100Hz'!C$38,0),IMSUM(COMPLEX('B4 at 100Hz'!C$38,0),IMPRODUCT(C65,COMPLEX('B4 at 100Hz'!C$39,0)))))</f>
        <v>0.85507332492662+0.35202689375324i</v>
      </c>
      <c r="F65" s="32" t="str">
        <f>IMDIV(IMPRODUCT(C65,COMPLEX(('B4 at 100Hz'!C$39*'B4 at 100Hz'!C$13/'B4 at 100Hz'!C$23),0)),IMSUM(COMPLEX('B4 at 100Hz'!C$38,0),IMPRODUCT(C65,COMPLEX('B4 at 100Hz'!C$39,0))))</f>
        <v>0.507784795290463+0.209050965537448i</v>
      </c>
      <c r="G65" s="43" t="str">
        <f>IMPRODUCT(F65,IMSUB(COMPLEX(1,0),IMDIV(IMPRODUCT(COMPLEX('B4 at 100Hz'!C$38,0),E65),IMSUM(COMPLEX(0-(2*PI()*B65)^2*'B4 at 100Hz'!C$37,0),IMPRODUCT(C65,COMPLEX(0,0)),IMPRODUCT(COMPLEX('B4 at 100Hz'!C$38,0),E65)))))</f>
        <v>-0.0810358715537563+0.00456696796403212i</v>
      </c>
      <c r="H65" s="45" t="str">
        <f>IMDIV(COMPLEX('B4 at 100Hz'!C$17,0),IMPRODUCT(D65,IMSUM(COMPLEX('B4 at 100Hz'!C$15-(2*PI()*B65)^2*'B4 at 100Hz'!C$14,0),IMPRODUCT(C65,IMSUM(COMPLEX('B4 at 100Hz'!C$16,0),IMDIV(COMPLEX('B4 at 100Hz'!C$17^2,0),D65))),IMPRODUCT(COMPLEX('B4 at 100Hz'!C$13*'B4 at 100Hz'!C$38/'B4 at 100Hz'!C$23,0),G65))))</f>
        <v>0.000429492036577613-0.000505795305407492i</v>
      </c>
      <c r="I65" s="40">
        <f t="shared" si="1"/>
        <v>-49.664015340373481</v>
      </c>
      <c r="J65" s="33" t="str">
        <f>IMPRODUCT(IMDIV(IMPRODUCT(COMPLEX(-'B4 at 100Hz'!C$38,0),F65),IMSUM(IMPRODUCT(COMPLEX('B4 at 100Hz'!C$38,0),E65),COMPLEX(Calculations!C$3-(2*PI()*B65)^2*'B4 at 100Hz'!C$37,0),IMPRODUCT(COMPLEX(Calculations!C$4,0),C65))),H65)</f>
        <v>-0.000269866127559494+0.000356692936353191i</v>
      </c>
      <c r="K65" s="40">
        <f t="shared" si="2"/>
        <v>127.11035780102323</v>
      </c>
      <c r="L65" s="53" t="str">
        <f>IMSUM(IMPRODUCT(COMPLEX(-('B4 at 100Hz'!C$13/'B4 at 100Hz'!C$23),0),H65),IMDIV(IMPRODUCT(COMPLEX(-'B4 at 100Hz'!C$38,0),J65),IMSUM(COMPLEX('B4 at 100Hz'!C$38,0),IMPRODUCT(COMPLEX('B4 at 100Hz'!C$39,0),C65))),IMDIV(IMPRODUCT(COMPLEX('B4 at 100Hz'!C$39*'B4 at 100Hz'!C$13/'B4 at 100Hz'!C$23,0),C65,H65),IMSUM(COMPLEX('B4 at 100Hz'!C$38,0),IMPRODUCT(COMPLEX('B4 at 100Hz'!C$39,0),C65))))</f>
        <v>-0.0000176817784163665-0.000013377649466163i</v>
      </c>
      <c r="M65" s="41">
        <f t="shared" si="3"/>
        <v>-142.88964219897963</v>
      </c>
      <c r="N65" s="52" t="str">
        <f>IMPRODUCT(COMPLEX(('B4 at 100Hz'!C$9*'B4 at 100Hz'!C$13)/(2*PI()),0),C65,C65,H65)</f>
        <v>-0.0219082883147474+0.025800500208135i</v>
      </c>
      <c r="O65" s="41">
        <f t="shared" si="4"/>
        <v>130.33598465962658</v>
      </c>
      <c r="P65" s="39" t="str">
        <f>IMPRODUCT(COMPLEX(('B4 at 100Hz'!C$9*'B4 at 100Hz'!C$23)/(2*PI()),0),C65,C65,J65)</f>
        <v>0.0231806374623451-0.0306387827096227i</v>
      </c>
      <c r="Q65" s="36">
        <f t="shared" si="5"/>
        <v>-52.889642198976794</v>
      </c>
      <c r="R65" s="54" t="str">
        <f>IMPRODUCT(COMPLEX(('B4 at 100Hz'!C$9*'B4 at 100Hz'!C$23)/(2*PI()),0),C65,C65,L65)</f>
        <v>0.00151880822860569+0.00114909731420478i</v>
      </c>
      <c r="S65" s="46">
        <f t="shared" si="6"/>
        <v>37.110357801020264</v>
      </c>
      <c r="T65" s="51">
        <f>IMABS(IMDIV(D65,IMSUB(COMPLEX(1,0),IMPRODUCT(COMPLEX('B4 at 100Hz'!C$17,0),IMPRODUCT(C65,H65)))))</f>
        <v>9.1408415296995784</v>
      </c>
      <c r="U65" s="34">
        <f>20*LOG10('B4 at 100Hz'!C$28*50000*IMABS(N65))</f>
        <v>64.569877632754881</v>
      </c>
      <c r="V65" s="35">
        <f>20*LOG10('B4 at 100Hz'!C$28*50000*IMABS(P65))</f>
        <v>65.670490098148917</v>
      </c>
      <c r="W65" s="35">
        <f>20*LOG10('B4 at 100Hz'!C$28*50000*IMABS(R65))</f>
        <v>39.575118793681533</v>
      </c>
      <c r="X65" s="41">
        <f>1000*'B4 at 100Hz'!C$28*IMABS(H65)</f>
        <v>0.66354525124956165</v>
      </c>
      <c r="Y65" s="41">
        <f>1000*'B4 at 100Hz'!C$28*IMABS(J65)</f>
        <v>0.4472779646352128</v>
      </c>
      <c r="Z65" s="41">
        <f>'B4 at 100Hz'!C$28*IMABS(IMPRODUCT(C65,J65))</f>
        <v>9.7518462646054349E-2</v>
      </c>
      <c r="AA65" s="41">
        <f>1000*'B4 at 100Hz'!C$28*IMABS(L65)</f>
        <v>2.2172207675489043E-2</v>
      </c>
      <c r="AB65" s="54" t="str">
        <f t="shared" si="7"/>
        <v>0.00279115737620339-0.00368918518728292i</v>
      </c>
      <c r="AC65" s="41">
        <f>20*LOG10('B4 at 100Hz'!C$28*50000*IMABS(AB65))</f>
        <v>47.283669089783665</v>
      </c>
      <c r="AD65" s="41">
        <f t="shared" si="8"/>
        <v>231.30416579042802</v>
      </c>
      <c r="AE65" s="36">
        <f t="shared" si="9"/>
        <v>-52.88964219897769</v>
      </c>
      <c r="AG65" s="78"/>
    </row>
    <row r="66" spans="2:33" s="12" customFormat="1" x14ac:dyDescent="0.25">
      <c r="B66" s="37">
        <v>35.5</v>
      </c>
      <c r="C66" s="30" t="str">
        <f t="shared" si="0"/>
        <v>223.053078404875i</v>
      </c>
      <c r="D66" s="31" t="str">
        <f>COMPLEX('B4 at 100Hz'!C$18,2*PI()*B66*'B4 at 100Hz'!C$19)</f>
        <v>6</v>
      </c>
      <c r="E66" s="32" t="str">
        <f>IMSUB(COMPLEX(1,0),IMDIV(COMPLEX('B4 at 100Hz'!C$38,0),IMSUM(COMPLEX('B4 at 100Hz'!C$38,0),IMPRODUCT(C66,COMPLEX('B4 at 100Hz'!C$39,0)))))</f>
        <v>0.860631548139605+0.346330602873081i</v>
      </c>
      <c r="F66" s="32" t="str">
        <f>IMDIV(IMPRODUCT(C66,COMPLEX(('B4 at 100Hz'!C$39*'B4 at 100Hz'!C$13/'B4 at 100Hz'!C$23),0)),IMSUM(COMPLEX('B4 at 100Hz'!C$38,0),IMPRODUCT(C66,COMPLEX('B4 at 100Hz'!C$39,0))))</f>
        <v>0.511085542903688+0.205668226520599i</v>
      </c>
      <c r="G66" s="43" t="str">
        <f>IMPRODUCT(F66,IMSUB(COMPLEX(1,0),IMDIV(IMPRODUCT(COMPLEX('B4 at 100Hz'!C$38,0),E66),IMSUM(COMPLEX(0-(2*PI()*B66)^2*'B4 at 100Hz'!C$37,0),IMPRODUCT(C66,COMPLEX(0,0)),IMPRODUCT(COMPLEX('B4 at 100Hz'!C$38,0),E66)))))</f>
        <v>-0.0853442275251904+0.0049522830044083i</v>
      </c>
      <c r="H66" s="45" t="str">
        <f>IMDIV(COMPLEX('B4 at 100Hz'!C$17,0),IMPRODUCT(D66,IMSUM(COMPLEX('B4 at 100Hz'!C$15-(2*PI()*B66)^2*'B4 at 100Hz'!C$14,0),IMPRODUCT(C66,IMSUM(COMPLEX('B4 at 100Hz'!C$16,0),IMDIV(COMPLEX('B4 at 100Hz'!C$17^2,0),D66))),IMPRODUCT(COMPLEX('B4 at 100Hz'!C$13*'B4 at 100Hz'!C$38/'B4 at 100Hz'!C$23,0),G66))))</f>
        <v>0.000416404955453483-0.000511229020994151i</v>
      </c>
      <c r="I66" s="40">
        <f t="shared" si="1"/>
        <v>-50.836583233560077</v>
      </c>
      <c r="J66" s="33" t="str">
        <f>IMPRODUCT(IMDIV(IMPRODUCT(COMPLEX(-'B4 at 100Hz'!C$38,0),F66),IMSUM(IMPRODUCT(COMPLEX('B4 at 100Hz'!C$38,0),E66),COMPLEX(Calculations!C$3-(2*PI()*B66)^2*'B4 at 100Hz'!C$37,0),IMPRODUCT(COMPLEX(Calculations!C$4,0),C66))),H66)</f>
        <v>-0.000261900483783456+0.000362567752977979i</v>
      </c>
      <c r="K66" s="40">
        <f t="shared" si="2"/>
        <v>125.8424295770603</v>
      </c>
      <c r="L66" s="53" t="str">
        <f>IMSUM(IMPRODUCT(COMPLEX(-('B4 at 100Hz'!C$13/'B4 at 100Hz'!C$23),0),H66),IMDIV(IMPRODUCT(COMPLEX(-'B4 at 100Hz'!C$38,0),J66),IMSUM(COMPLEX('B4 at 100Hz'!C$38,0),IMPRODUCT(COMPLEX('B4 at 100Hz'!C$39,0),C66))),IMDIV(IMPRODUCT(COMPLEX('B4 at 100Hz'!C$39*'B4 at 100Hz'!C$13/'B4 at 100Hz'!C$23,0),C66,H66),IMSUM(COMPLEX('B4 at 100Hz'!C$38,0),IMPRODUCT(COMPLEX('B4 at 100Hz'!C$39,0),C66))))</f>
        <v>-0.0000183873646153128-0.000013282095963304i</v>
      </c>
      <c r="M66" s="41">
        <f t="shared" si="3"/>
        <v>-144.15757042294084</v>
      </c>
      <c r="N66" s="52" t="str">
        <f>IMPRODUCT(COMPLEX(('B4 at 100Hz'!C$9*'B4 at 100Hz'!C$13)/(2*PI()),0),C66,C66,H66)</f>
        <v>-0.022231408435919+0.0272939623344267i</v>
      </c>
      <c r="O66" s="41">
        <f t="shared" si="4"/>
        <v>129.16341676643989</v>
      </c>
      <c r="P66" s="39" t="str">
        <f>IMPRODUCT(COMPLEX(('B4 at 100Hz'!C$9*'B4 at 100Hz'!C$23)/(2*PI()),0),C66,C66,J66)</f>
        <v>0.0235456700993649-0.0325959714810836i</v>
      </c>
      <c r="Q66" s="36">
        <f t="shared" si="5"/>
        <v>-54.157570422939727</v>
      </c>
      <c r="R66" s="54" t="str">
        <f>IMPRODUCT(COMPLEX(('B4 at 100Hz'!C$9*'B4 at 100Hz'!C$23)/(2*PI()),0),C66,C66,L66)</f>
        <v>0.00165308141082647+0.00119410184075352i</v>
      </c>
      <c r="S66" s="46">
        <f t="shared" si="6"/>
        <v>35.84242957705915</v>
      </c>
      <c r="T66" s="51">
        <f>IMABS(IMDIV(D66,IMSUB(COMPLEX(1,0),IMPRODUCT(COMPLEX('B4 at 100Hz'!C$17,0),IMPRODUCT(C66,H66)))))</f>
        <v>9.3564209801577896</v>
      </c>
      <c r="U66" s="34">
        <f>20*LOG10('B4 at 100Hz'!C$28*50000*IMABS(N66))</f>
        <v>64.910799768557467</v>
      </c>
      <c r="V66" s="35">
        <f>20*LOG10('B4 at 100Hz'!C$28*50000*IMABS(P66))</f>
        <v>66.066220784585866</v>
      </c>
      <c r="W66" s="35">
        <f>20*LOG10('B4 at 100Hz'!C$28*50000*IMABS(R66))</f>
        <v>40.168827045402949</v>
      </c>
      <c r="X66" s="41">
        <f>1000*'B4 at 100Hz'!C$28*IMABS(H66)</f>
        <v>0.65935438030914384</v>
      </c>
      <c r="Y66" s="41">
        <f>1000*'B4 at 100Hz'!C$28*IMABS(J66)</f>
        <v>0.44726640708364074</v>
      </c>
      <c r="Z66" s="41">
        <f>'B4 at 100Hz'!C$28*IMABS(IMPRODUCT(C66,J66))</f>
        <v>9.9764148967094068E-2</v>
      </c>
      <c r="AA66" s="41">
        <f>1000*'B4 at 100Hz'!C$28*IMABS(L66)</f>
        <v>2.2682796359242693E-2</v>
      </c>
      <c r="AB66" s="54" t="str">
        <f t="shared" si="7"/>
        <v>0.00296734307427237-0.00410790730590338i</v>
      </c>
      <c r="AC66" s="41">
        <f>20*LOG10('B4 at 100Hz'!C$28*50000*IMABS(AB66))</f>
        <v>48.075354906789293</v>
      </c>
      <c r="AD66" s="41">
        <f t="shared" si="8"/>
        <v>253.37732413500703</v>
      </c>
      <c r="AE66" s="36">
        <f t="shared" si="9"/>
        <v>-54.157570422939379</v>
      </c>
      <c r="AG66" s="78"/>
    </row>
    <row r="67" spans="2:33" s="12" customFormat="1" x14ac:dyDescent="0.25">
      <c r="B67" s="37">
        <v>36.299999999999997</v>
      </c>
      <c r="C67" s="30" t="str">
        <f t="shared" si="0"/>
        <v>228.079626650619i</v>
      </c>
      <c r="D67" s="31" t="str">
        <f>COMPLEX('B4 at 100Hz'!C$18,2*PI()*B67*'B4 at 100Hz'!C$19)</f>
        <v>6</v>
      </c>
      <c r="E67" s="32" t="str">
        <f>IMSUB(COMPLEX(1,0),IMDIV(COMPLEX('B4 at 100Hz'!C$38,0),IMSUM(COMPLEX('B4 at 100Hz'!C$38,0),IMPRODUCT(C67,COMPLEX('B4 at 100Hz'!C$39,0)))))</f>
        <v>0.865892077185547+0.340768231871526i</v>
      </c>
      <c r="F67" s="32" t="str">
        <f>IMDIV(IMPRODUCT(C67,COMPLEX(('B4 at 100Hz'!C$39*'B4 at 100Hz'!C$13/'B4 at 100Hz'!C$23),0)),IMSUM(COMPLEX('B4 at 100Hz'!C$38,0),IMPRODUCT(C67,COMPLEX('B4 at 100Hz'!C$39,0))))</f>
        <v>0.514209505009444+0.20236501574555i</v>
      </c>
      <c r="G67" s="43" t="str">
        <f>IMPRODUCT(F67,IMSUB(COMPLEX(1,0),IMDIV(IMPRODUCT(COMPLEX('B4 at 100Hz'!C$38,0),E67),IMSUM(COMPLEX(0-(2*PI()*B67)^2*'B4 at 100Hz'!C$37,0),IMPRODUCT(C67,COMPLEX(0,0)),IMPRODUCT(COMPLEX('B4 at 100Hz'!C$38,0),E67)))))</f>
        <v>-0.0898064996707726+0.00536390486279146i</v>
      </c>
      <c r="H67" s="45" t="str">
        <f>IMDIV(COMPLEX('B4 at 100Hz'!C$17,0),IMPRODUCT(D67,IMSUM(COMPLEX('B4 at 100Hz'!C$15-(2*PI()*B67)^2*'B4 at 100Hz'!C$14,0),IMPRODUCT(C67,IMSUM(COMPLEX('B4 at 100Hz'!C$16,0),IMDIV(COMPLEX('B4 at 100Hz'!C$17^2,0),D67))),IMPRODUCT(COMPLEX('B4 at 100Hz'!C$13*'B4 at 100Hz'!C$38/'B4 at 100Hz'!C$23,0),G67))))</f>
        <v>0.000403198639365582-0.000516278820197043i</v>
      </c>
      <c r="I67" s="40">
        <f t="shared" si="1"/>
        <v>-52.011205771327674</v>
      </c>
      <c r="J67" s="33" t="str">
        <f>IMPRODUCT(IMDIV(IMPRODUCT(COMPLEX(-'B4 at 100Hz'!C$38,0),F67),IMSUM(IMPRODUCT(COMPLEX('B4 at 100Hz'!C$38,0),E67),COMPLEX(Calculations!C$3-(2*PI()*B67)^2*'B4 at 100Hz'!C$37,0),IMPRODUCT(COMPLEX(Calculations!C$4,0),C67))),H67)</f>
        <v>-0.000253781906208809+0.000368280193660238i</v>
      </c>
      <c r="K67" s="40">
        <f t="shared" si="2"/>
        <v>124.57072938035913</v>
      </c>
      <c r="L67" s="53" t="str">
        <f>IMSUM(IMPRODUCT(COMPLEX(-('B4 at 100Hz'!C$13/'B4 at 100Hz'!C$23),0),H67),IMDIV(IMPRODUCT(COMPLEX(-'B4 at 100Hz'!C$38,0),J67),IMSUM(COMPLEX('B4 at 100Hz'!C$38,0),IMPRODUCT(COMPLEX('B4 at 100Hz'!C$39,0),C67))),IMDIV(IMPRODUCT(COMPLEX('B4 at 100Hz'!C$39*'B4 at 100Hz'!C$13/'B4 at 100Hz'!C$23,0),C67,H67),IMSUM(COMPLEX('B4 at 100Hz'!C$38,0),IMPRODUCT(COMPLEX('B4 at 100Hz'!C$39,0),C67))))</f>
        <v>-0.0000190979586140966-0.000013160404564827i</v>
      </c>
      <c r="M67" s="41">
        <f t="shared" si="3"/>
        <v>-145.42927061964537</v>
      </c>
      <c r="N67" s="52" t="str">
        <f>IMPRODUCT(COMPLEX(('B4 at 100Hz'!C$9*'B4 at 100Hz'!C$13)/(2*PI()),0),C67,C67,H67)</f>
        <v>-0.0225074705326614+0.0288198649442518i</v>
      </c>
      <c r="O67" s="41">
        <f t="shared" si="4"/>
        <v>127.98879422867228</v>
      </c>
      <c r="P67" s="39" t="str">
        <f>IMPRODUCT(COMPLEX(('B4 at 100Hz'!C$9*'B4 at 100Hz'!C$23)/(2*PI()),0),C67,C67,J67)</f>
        <v>0.0238556883878484-0.0346186127711817i</v>
      </c>
      <c r="Q67" s="36">
        <f t="shared" si="5"/>
        <v>-55.429270619640917</v>
      </c>
      <c r="R67" s="54" t="str">
        <f>IMPRODUCT(COMPLEX(('B4 at 100Hz'!C$9*'B4 at 100Hz'!C$23)/(2*PI()),0),C67,C67,L67)</f>
        <v>0.00179522234799141+0.00123708784068402i</v>
      </c>
      <c r="S67" s="46">
        <f t="shared" si="6"/>
        <v>34.570729380354578</v>
      </c>
      <c r="T67" s="51">
        <f>IMABS(IMDIV(D67,IMSUB(COMPLEX(1,0),IMPRODUCT(COMPLEX('B4 at 100Hz'!C$17,0),IMPRODUCT(C67,H67)))))</f>
        <v>9.5862748621529974</v>
      </c>
      <c r="U67" s="34">
        <f>20*LOG10('B4 at 100Hz'!C$28*50000*IMABS(N67))</f>
        <v>65.241269076171392</v>
      </c>
      <c r="V67" s="35">
        <f>20*LOG10('B4 at 100Hz'!C$28*50000*IMABS(P67))</f>
        <v>66.453098046129554</v>
      </c>
      <c r="W67" s="35">
        <f>20*LOG10('B4 at 100Hz'!C$28*50000*IMABS(R67))</f>
        <v>40.749269746566831</v>
      </c>
      <c r="X67" s="41">
        <f>1000*'B4 at 100Hz'!C$28*IMABS(H67)</f>
        <v>0.6550671438641289</v>
      </c>
      <c r="Y67" s="41">
        <f>1000*'B4 at 100Hz'!C$28*IMABS(J67)</f>
        <v>0.44725334762458646</v>
      </c>
      <c r="Z67" s="41">
        <f>'B4 at 100Hz'!C$28*IMABS(IMPRODUCT(C67,J67))</f>
        <v>0.10200937654445516</v>
      </c>
      <c r="AA67" s="41">
        <f>1000*'B4 at 100Hz'!C$28*IMABS(L67)</f>
        <v>2.3193280741104001E-2</v>
      </c>
      <c r="AB67" s="54" t="str">
        <f t="shared" si="7"/>
        <v>0.00314344020317841-0.00456165998624588i</v>
      </c>
      <c r="AC67" s="41">
        <f>20*LOG10('B4 at 100Hz'!C$28*50000*IMABS(AB67))</f>
        <v>48.849363047574116</v>
      </c>
      <c r="AD67" s="41">
        <f t="shared" si="8"/>
        <v>276.99259079023722</v>
      </c>
      <c r="AE67" s="36">
        <f t="shared" si="9"/>
        <v>-55.429270619641024</v>
      </c>
      <c r="AG67" s="78"/>
    </row>
    <row r="68" spans="2:33" s="12" customFormat="1" x14ac:dyDescent="0.25">
      <c r="B68" s="37">
        <v>37.200000000000003</v>
      </c>
      <c r="C68" s="30" t="str">
        <f t="shared" si="0"/>
        <v>233.734493427081i</v>
      </c>
      <c r="D68" s="31" t="str">
        <f>COMPLEX('B4 at 100Hz'!C$18,2*PI()*B68*'B4 at 100Hz'!C$19)</f>
        <v>6</v>
      </c>
      <c r="E68" s="32" t="str">
        <f>IMSUB(COMPLEX(1,0),IMDIV(COMPLEX('B4 at 100Hz'!C$38,0),IMSUM(COMPLEX('B4 at 100Hz'!C$38,0),IMPRODUCT(C68,COMPLEX('B4 at 100Hz'!C$39,0)))))</f>
        <v>0.8714787754909+0.334669268621697i</v>
      </c>
      <c r="F68" s="32" t="str">
        <f>IMDIV(IMPRODUCT(C68,COMPLEX(('B4 at 100Hz'!C$39*'B4 at 100Hz'!C$13/'B4 at 100Hz'!C$23),0)),IMSUM(COMPLEX('B4 at 100Hz'!C$38,0),IMPRODUCT(C68,COMPLEX('B4 at 100Hz'!C$39,0))))</f>
        <v>0.517527162539664+0.198743149976829i</v>
      </c>
      <c r="G68" s="43" t="str">
        <f>IMPRODUCT(F68,IMSUB(COMPLEX(1,0),IMDIV(IMPRODUCT(COMPLEX('B4 at 100Hz'!C$38,0),E68),IMSUM(COMPLEX(0-(2*PI()*B68)^2*'B4 at 100Hz'!C$37,0),IMPRODUCT(C68,COMPLEX(0,0)),IMPRODUCT(COMPLEX('B4 at 100Hz'!C$38,0),E68)))))</f>
        <v>-0.0950165931150398+0.00586044506382699i</v>
      </c>
      <c r="H68" s="45" t="str">
        <f>IMDIV(COMPLEX('B4 at 100Hz'!C$17,0),IMPRODUCT(D68,IMSUM(COMPLEX('B4 at 100Hz'!C$15-(2*PI()*B68)^2*'B4 at 100Hz'!C$14,0),IMPRODUCT(C68,IMSUM(COMPLEX('B4 at 100Hz'!C$16,0),IMDIV(COMPLEX('B4 at 100Hz'!C$17^2,0),D68))),IMPRODUCT(COMPLEX('B4 at 100Hz'!C$13*'B4 at 100Hz'!C$38/'B4 at 100Hz'!C$23,0),G68))))</f>
        <v>0.000388212935044613-0.000521495794882182i</v>
      </c>
      <c r="I68" s="40">
        <f t="shared" si="1"/>
        <v>-53.335192480218339</v>
      </c>
      <c r="J68" s="33" t="str">
        <f>IMPRODUCT(IMDIV(IMPRODUCT(COMPLEX(-'B4 at 100Hz'!C$38,0),F68),IMSUM(IMPRODUCT(COMPLEX('B4 at 100Hz'!C$38,0),E68),COMPLEX(Calculations!C$3-(2*PI()*B68)^2*'B4 at 100Hz'!C$37,0),IMPRODUCT(COMPLEX(Calculations!C$4,0),C68))),H68)</f>
        <v>-0.000244468096269844+0.000374507561079463i</v>
      </c>
      <c r="K68" s="40">
        <f t="shared" si="2"/>
        <v>123.13538242006912</v>
      </c>
      <c r="L68" s="53" t="str">
        <f>IMSUM(IMPRODUCT(COMPLEX(-('B4 at 100Hz'!C$13/'B4 at 100Hz'!C$23),0),H68),IMDIV(IMPRODUCT(COMPLEX(-'B4 at 100Hz'!C$38,0),J68),IMSUM(COMPLEX('B4 at 100Hz'!C$38,0),IMPRODUCT(COMPLEX('B4 at 100Hz'!C$39,0),C68))),IMDIV(IMPRODUCT(COMPLEX('B4 at 100Hz'!C$39*'B4 at 100Hz'!C$13/'B4 at 100Hz'!C$23,0),C68,H68),IMSUM(COMPLEX('B4 at 100Hz'!C$38,0),IMPRODUCT(COMPLEX('B4 at 100Hz'!C$39,0),C68))))</f>
        <v>-0.0000199024018173669-0.000012991733116055i</v>
      </c>
      <c r="M68" s="41">
        <f t="shared" si="3"/>
        <v>-146.86461757993155</v>
      </c>
      <c r="N68" s="52" t="str">
        <f>IMPRODUCT(COMPLEX(('B4 at 100Hz'!C$9*'B4 at 100Hz'!C$13)/(2*PI()),0),C68,C68,H68)</f>
        <v>-0.0227588473972591+0.0305725083907161i</v>
      </c>
      <c r="O68" s="41">
        <f t="shared" si="4"/>
        <v>126.66480751978158</v>
      </c>
      <c r="P68" s="39" t="str">
        <f>IMPRODUCT(COMPLEX(('B4 at 100Hz'!C$9*'B4 at 100Hz'!C$23)/(2*PI()),0),C68,C68,J68)</f>
        <v>0.0241338227287197-0.0369712826645504i</v>
      </c>
      <c r="Q68" s="36">
        <f t="shared" si="5"/>
        <v>-56.864617579930886</v>
      </c>
      <c r="R68" s="54" t="str">
        <f>IMPRODUCT(COMPLEX(('B4 at 100Hz'!C$9*'B4 at 100Hz'!C$23)/(2*PI()),0),C68,C68,L68)</f>
        <v>0.0019647595930305+0.00128254029358343i</v>
      </c>
      <c r="S68" s="46">
        <f t="shared" si="6"/>
        <v>33.13538242006851</v>
      </c>
      <c r="T68" s="51">
        <f>IMABS(IMDIV(D68,IMSUB(COMPLEX(1,0),IMPRODUCT(COMPLEX('B4 at 100Hz'!C$17,0),IMPRODUCT(C68,H68)))))</f>
        <v>9.8634598441969619</v>
      </c>
      <c r="U68" s="34">
        <f>20*LOG10('B4 at 100Hz'!C$28*50000*IMABS(N68))</f>
        <v>65.600990251614263</v>
      </c>
      <c r="V68" s="35">
        <f>20*LOG10('B4 at 100Hz'!C$28*50000*IMABS(P68))</f>
        <v>66.878225104573673</v>
      </c>
      <c r="W68" s="35">
        <f>20*LOG10('B4 at 100Hz'!C$28*50000*IMABS(R68))</f>
        <v>41.387123101926903</v>
      </c>
      <c r="X68" s="41">
        <f>1000*'B4 at 100Hz'!C$28*IMABS(H68)</f>
        <v>0.65012856191352775</v>
      </c>
      <c r="Y68" s="41">
        <f>1000*'B4 at 100Hz'!C$28*IMABS(J68)</f>
        <v>0.44723658548858614</v>
      </c>
      <c r="Z68" s="41">
        <f>'B4 at 100Hz'!C$28*IMABS(IMPRODUCT(C68,J68))</f>
        <v>0.10453461675123214</v>
      </c>
      <c r="AA68" s="41">
        <f>1000*'B4 at 100Hz'!C$28*IMABS(L68)</f>
        <v>2.3767429971680354E-2</v>
      </c>
      <c r="AB68" s="54" t="str">
        <f t="shared" si="7"/>
        <v>0.0033397349244911-0.00511623398025087i</v>
      </c>
      <c r="AC68" s="41">
        <f>20*LOG10('B4 at 100Hz'!C$28*50000*IMABS(AB68))</f>
        <v>49.699942699849217</v>
      </c>
      <c r="AD68" s="41">
        <f t="shared" si="8"/>
        <v>305.49009602006447</v>
      </c>
      <c r="AE68" s="36">
        <f t="shared" si="9"/>
        <v>-56.864617579929849</v>
      </c>
      <c r="AG68" s="78"/>
    </row>
    <row r="69" spans="2:33" s="12" customFormat="1" x14ac:dyDescent="0.25">
      <c r="B69" s="37">
        <v>38</v>
      </c>
      <c r="C69" s="30" t="str">
        <f t="shared" si="0"/>
        <v>238.761041672824i</v>
      </c>
      <c r="D69" s="31" t="str">
        <f>COMPLEX('B4 at 100Hz'!C$18,2*PI()*B69*'B4 at 100Hz'!C$19)</f>
        <v>6</v>
      </c>
      <c r="E69" s="32" t="str">
        <f>IMSUB(COMPLEX(1,0),IMDIV(COMPLEX('B4 at 100Hz'!C$38,0),IMSUM(COMPLEX('B4 at 100Hz'!C$38,0),IMPRODUCT(C69,COMPLEX('B4 at 100Hz'!C$39,0)))))</f>
        <v>0.876170191688543+0.329387290108475i</v>
      </c>
      <c r="F69" s="32" t="str">
        <f>IMDIV(IMPRODUCT(C69,COMPLEX(('B4 at 100Hz'!C$39*'B4 at 100Hz'!C$13/'B4 at 100Hz'!C$23),0)),IMSUM(COMPLEX('B4 at 100Hz'!C$38,0),IMPRODUCT(C69,COMPLEX('B4 at 100Hz'!C$39,0))))</f>
        <v>0.520313157312389+0.19560645011744i</v>
      </c>
      <c r="G69" s="43" t="str">
        <f>IMPRODUCT(F69,IMSUB(COMPLEX(1,0),IMDIV(IMPRODUCT(COMPLEX('B4 at 100Hz'!C$38,0),E69),IMSUM(COMPLEX(0-(2*PI()*B69)^2*'B4 at 100Hz'!C$37,0),IMPRODUCT(C69,COMPLEX(0,0)),IMPRODUCT(COMPLEX('B4 at 100Hz'!C$38,0),E69)))))</f>
        <v>-0.0998223913267662+0.00633348505713208i</v>
      </c>
      <c r="H69" s="45" t="str">
        <f>IMDIV(COMPLEX('B4 at 100Hz'!C$17,0),IMPRODUCT(D69,IMSUM(COMPLEX('B4 at 100Hz'!C$15-(2*PI()*B69)^2*'B4 at 100Hz'!C$14,0),IMPRODUCT(C69,IMSUM(COMPLEX('B4 at 100Hz'!C$16,0),IMDIV(COMPLEX('B4 at 100Hz'!C$17^2,0),D69))),IMPRODUCT(COMPLEX('B4 at 100Hz'!C$13*'B4 at 100Hz'!C$38/'B4 at 100Hz'!C$23,0),G69))))</f>
        <v>0.000374790561236257-0.000525716347437006i</v>
      </c>
      <c r="I69" s="40">
        <f t="shared" si="1"/>
        <v>-54.514396343970006</v>
      </c>
      <c r="J69" s="33" t="str">
        <f>IMPRODUCT(IMDIV(IMPRODUCT(COMPLEX(-'B4 at 100Hz'!C$38,0),F69),IMSUM(IMPRODUCT(COMPLEX('B4 at 100Hz'!C$38,0),E69),COMPLEX(Calculations!C$3-(2*PI()*B69)^2*'B4 at 100Hz'!C$37,0),IMPRODUCT(COMPLEX(Calculations!C$4,0),C69))),H69)</f>
        <v>-0.000236030979491155+0.000379861449999168i</v>
      </c>
      <c r="K69" s="40">
        <f t="shared" si="2"/>
        <v>121.85519375201727</v>
      </c>
      <c r="L69" s="53" t="str">
        <f>IMSUM(IMPRODUCT(COMPLEX(-('B4 at 100Hz'!C$13/'B4 at 100Hz'!C$23),0),H69),IMDIV(IMPRODUCT(COMPLEX(-'B4 at 100Hz'!C$38,0),J69),IMSUM(COMPLEX('B4 at 100Hz'!C$38,0),IMPRODUCT(COMPLEX('B4 at 100Hz'!C$39,0),C69))),IMDIV(IMPRODUCT(COMPLEX('B4 at 100Hz'!C$39*'B4 at 100Hz'!C$13/'B4 at 100Hz'!C$23,0),C69,H69),IMSUM(COMPLEX('B4 at 100Hz'!C$38,0),IMPRODUCT(COMPLEX('B4 at 100Hz'!C$39,0),C69))))</f>
        <v>-0.0000206210501428129-0.000012813110315234i</v>
      </c>
      <c r="M69" s="41">
        <f t="shared" si="3"/>
        <v>-148.14480624798412</v>
      </c>
      <c r="N69" s="52" t="str">
        <f>IMPRODUCT(COMPLEX(('B4 at 100Hz'!C$9*'B4 at 100Hz'!C$13)/(2*PI()),0),C69,C69,H69)</f>
        <v>-0.0229271578246092+0.0321597791281284i</v>
      </c>
      <c r="O69" s="41">
        <f t="shared" si="4"/>
        <v>125.48560365603001</v>
      </c>
      <c r="P69" s="39" t="str">
        <f>IMPRODUCT(COMPLEX(('B4 at 100Hz'!C$9*'B4 at 100Hz'!C$23)/(2*PI()),0),C69,C69,J69)</f>
        <v>0.0243138789345041-0.0391300554150819i</v>
      </c>
      <c r="Q69" s="36">
        <f t="shared" si="5"/>
        <v>-58.144806247982729</v>
      </c>
      <c r="R69" s="54" t="str">
        <f>IMPRODUCT(COMPLEX(('B4 at 100Hz'!C$9*'B4 at 100Hz'!C$23)/(2*PI()),0),C69,C69,L69)</f>
        <v>0.0021242030082474+0.00131989628501592i</v>
      </c>
      <c r="S69" s="46">
        <f t="shared" si="6"/>
        <v>31.855193752015779</v>
      </c>
      <c r="T69" s="51">
        <f>IMABS(IMDIV(D69,IMSUB(COMPLEX(1,0),IMPRODUCT(COMPLEX('B4 at 100Hz'!C$17,0),IMPRODUCT(C69,H69)))))</f>
        <v>10.127909098987354</v>
      </c>
      <c r="U69" s="34">
        <f>20*LOG10('B4 at 100Hz'!C$28*50000*IMABS(N69))</f>
        <v>65.910384259316317</v>
      </c>
      <c r="V69" s="35">
        <f>20*LOG10('B4 at 100Hz'!C$28*50000*IMABS(P69))</f>
        <v>67.247520920627551</v>
      </c>
      <c r="W69" s="35">
        <f>20*LOG10('B4 at 100Hz'!C$28*50000*IMABS(R69))</f>
        <v>41.941232052678863</v>
      </c>
      <c r="X69" s="41">
        <f>1000*'B4 at 100Hz'!C$28*IMABS(H69)</f>
        <v>0.64563584376511762</v>
      </c>
      <c r="Y69" s="41">
        <f>1000*'B4 at 100Hz'!C$28*IMABS(J69)</f>
        <v>0.44721957076476915</v>
      </c>
      <c r="Z69" s="41">
        <f>'B4 at 100Hz'!C$28*IMABS(IMPRODUCT(C69,J69))</f>
        <v>0.10677861057226952</v>
      </c>
      <c r="AA69" s="41">
        <f>1000*'B4 at 100Hz'!C$28*IMABS(L69)</f>
        <v>2.4277633841516759E-2</v>
      </c>
      <c r="AB69" s="54" t="str">
        <f t="shared" si="7"/>
        <v>0.0035109241181423-0.00565038000193758i</v>
      </c>
      <c r="AC69" s="41">
        <f>20*LOG10('B4 at 100Hz'!C$28*50000*IMABS(AB69))</f>
        <v>50.438864785299614</v>
      </c>
      <c r="AD69" s="41">
        <f t="shared" si="8"/>
        <v>332.61607872158504</v>
      </c>
      <c r="AE69" s="36">
        <f t="shared" si="9"/>
        <v>-58.144806247982281</v>
      </c>
      <c r="AG69" s="78"/>
    </row>
    <row r="70" spans="2:33" s="12" customFormat="1" x14ac:dyDescent="0.25">
      <c r="B70" s="37">
        <v>38.9</v>
      </c>
      <c r="C70" s="30" t="str">
        <f t="shared" si="0"/>
        <v>244.415908449286i</v>
      </c>
      <c r="D70" s="31" t="str">
        <f>COMPLEX('B4 at 100Hz'!C$18,2*PI()*B70*'B4 at 100Hz'!C$19)</f>
        <v>6</v>
      </c>
      <c r="E70" s="32" t="str">
        <f>IMSUB(COMPLEX(1,0),IMDIV(COMPLEX('B4 at 100Hz'!C$38,0),IMSUM(COMPLEX('B4 at 100Hz'!C$38,0),IMPRODUCT(C70,COMPLEX('B4 at 100Hz'!C$39,0)))))</f>
        <v>0.881160759900883+0.323599250789895i</v>
      </c>
      <c r="F70" s="32" t="str">
        <f>IMDIV(IMPRODUCT(C70,COMPLEX(('B4 at 100Hz'!C$39*'B4 at 100Hz'!C$13/'B4 at 100Hz'!C$23),0)),IMSUM(COMPLEX('B4 at 100Hz'!C$38,0),IMPRODUCT(C70,COMPLEX('B4 at 100Hz'!C$39,0))))</f>
        <v>0.523276803334564+0.192169226343946i</v>
      </c>
      <c r="G70" s="43" t="str">
        <f>IMPRODUCT(F70,IMSUB(COMPLEX(1,0),IMDIV(IMPRODUCT(COMPLEX('B4 at 100Hz'!C$38,0),E70),IMSUM(COMPLEX(0-(2*PI()*B70)^2*'B4 at 100Hz'!C$37,0),IMPRODUCT(C70,COMPLEX(0,0)),IMPRODUCT(COMPLEX('B4 at 100Hz'!C$38,0),E70)))))</f>
        <v>-0.105432370748153+0.00690370264864189i</v>
      </c>
      <c r="H70" s="45" t="str">
        <f>IMDIV(COMPLEX('B4 at 100Hz'!C$17,0),IMPRODUCT(D70,IMSUM(COMPLEX('B4 at 100Hz'!C$15-(2*PI()*B70)^2*'B4 at 100Hz'!C$14,0),IMPRODUCT(C70,IMSUM(COMPLEX('B4 at 100Hz'!C$16,0),IMDIV(COMPLEX('B4 at 100Hz'!C$17^2,0),D70))),IMPRODUCT(COMPLEX('B4 at 100Hz'!C$13*'B4 at 100Hz'!C$38/'B4 at 100Hz'!C$23,0),G70))))</f>
        <v>0.000359590841931425-0.000529990995438037i</v>
      </c>
      <c r="I70" s="40">
        <f t="shared" si="1"/>
        <v>-55.84370359952095</v>
      </c>
      <c r="J70" s="33" t="str">
        <f>IMPRODUCT(IMDIV(IMPRODUCT(COMPLEX(-'B4 at 100Hz'!C$38,0),F70),IMSUM(IMPRODUCT(COMPLEX('B4 at 100Hz'!C$38,0),E70),COMPLEX(Calculations!C$3-(2*PI()*B70)^2*'B4 at 100Hz'!C$37,0),IMPRODUCT(COMPLEX(Calculations!C$4,0),C70))),H70)</f>
        <v>-0.000226363919913244+0.00038567492530498i</v>
      </c>
      <c r="K70" s="40">
        <f t="shared" si="2"/>
        <v>120.40992187657289</v>
      </c>
      <c r="L70" s="53" t="str">
        <f>IMSUM(IMPRODUCT(COMPLEX(-('B4 at 100Hz'!C$13/'B4 at 100Hz'!C$23),0),H70),IMDIV(IMPRODUCT(COMPLEX(-'B4 at 100Hz'!C$38,0),J70),IMSUM(COMPLEX('B4 at 100Hz'!C$38,0),IMPRODUCT(COMPLEX('B4 at 100Hz'!C$39,0),C70))),IMDIV(IMPRODUCT(COMPLEX('B4 at 100Hz'!C$39*'B4 at 100Hz'!C$13/'B4 at 100Hz'!C$23,0),C70,H70),IMSUM(COMPLEX('B4 at 100Hz'!C$38,0),IMPRODUCT(COMPLEX('B4 at 100Hz'!C$39,0),C70))))</f>
        <v>-0.0000214325065633758-0.000012579366406606i</v>
      </c>
      <c r="M70" s="41">
        <f t="shared" si="3"/>
        <v>-149.59007812342881</v>
      </c>
      <c r="N70" s="52" t="str">
        <f>IMPRODUCT(COMPLEX(('B4 at 100Hz'!C$9*'B4 at 100Hz'!C$13)/(2*PI()),0),C70,C70,H70)</f>
        <v>-0.0230516601156088+0.0339752042225276i</v>
      </c>
      <c r="O70" s="41">
        <f t="shared" si="4"/>
        <v>124.15629640047904</v>
      </c>
      <c r="P70" s="39" t="str">
        <f>IMPRODUCT(COMPLEX(('B4 at 100Hz'!C$9*'B4 at 100Hz'!C$23)/(2*PI()),0),C70,C70,J70)</f>
        <v>0.0244356815454455-0.0416330909025957i</v>
      </c>
      <c r="Q70" s="36">
        <f t="shared" si="5"/>
        <v>-59.590078123427119</v>
      </c>
      <c r="R70" s="54" t="str">
        <f>IMPRODUCT(COMPLEX(('B4 at 100Hz'!C$9*'B4 at 100Hz'!C$23)/(2*PI()),0),C70,C70,L70)</f>
        <v>0.00231361033730129+0.00135792573159675i</v>
      </c>
      <c r="S70" s="46">
        <f t="shared" si="6"/>
        <v>30.409921876571197</v>
      </c>
      <c r="T70" s="51">
        <f>IMABS(IMDIV(D70,IMSUB(COMPLEX(1,0),IMPRODUCT(COMPLEX('B4 at 100Hz'!C$17,0),IMPRODUCT(C70,H70)))))</f>
        <v>10.447750577749122</v>
      </c>
      <c r="U70" s="34">
        <f>20*LOG10('B4 at 100Hz'!C$28*50000*IMABS(N70))</f>
        <v>66.247186301463472</v>
      </c>
      <c r="V70" s="35">
        <f>20*LOG10('B4 at 100Hz'!C$28*50000*IMABS(P70))</f>
        <v>67.653736094023486</v>
      </c>
      <c r="W70" s="35">
        <f>20*LOG10('B4 at 100Hz'!C$28*50000*IMABS(R70))</f>
        <v>42.550767320251992</v>
      </c>
      <c r="X70" s="41">
        <f>1000*'B4 at 100Hz'!C$28*IMABS(H70)</f>
        <v>0.64046547826276512</v>
      </c>
      <c r="Y70" s="41">
        <f>1000*'B4 at 100Hz'!C$28*IMABS(J70)</f>
        <v>0.44719768810615679</v>
      </c>
      <c r="Z70" s="41">
        <f>'B4 at 100Hz'!C$28*IMABS(IMPRODUCT(C70,J70))</f>
        <v>0.10930222919488677</v>
      </c>
      <c r="AA70" s="41">
        <f>1000*'B4 at 100Hz'!C$28*IMABS(L70)</f>
        <v>2.4851414381897748E-2</v>
      </c>
      <c r="AB70" s="54" t="str">
        <f t="shared" si="7"/>
        <v>0.00369763176713799-0.00629996094847135i</v>
      </c>
      <c r="AC70" s="41">
        <f>20*LOG10('B4 at 100Hz'!C$28*50000*IMABS(AB70))</f>
        <v>51.251720147051245</v>
      </c>
      <c r="AD70" s="41">
        <f t="shared" si="8"/>
        <v>365.24645322580511</v>
      </c>
      <c r="AE70" s="36">
        <f t="shared" si="9"/>
        <v>-59.590078123428292</v>
      </c>
      <c r="AG70" s="78"/>
    </row>
    <row r="71" spans="2:33" s="12" customFormat="1" x14ac:dyDescent="0.25">
      <c r="B71" s="37">
        <v>39.799999999999997</v>
      </c>
      <c r="C71" s="30" t="str">
        <f t="shared" si="0"/>
        <v>250.070775225748i</v>
      </c>
      <c r="D71" s="31" t="str">
        <f>COMPLEX('B4 at 100Hz'!C$18,2*PI()*B71*'B4 at 100Hz'!C$19)</f>
        <v>6</v>
      </c>
      <c r="E71" s="32" t="str">
        <f>IMSUB(COMPLEX(1,0),IMDIV(COMPLEX('B4 at 100Hz'!C$38,0),IMSUM(COMPLEX('B4 at 100Hz'!C$38,0),IMPRODUCT(C71,COMPLEX('B4 at 100Hz'!C$39,0)))))</f>
        <v>0.885868148493757+0.317971338296394i</v>
      </c>
      <c r="F71" s="32" t="str">
        <f>IMDIV(IMPRODUCT(C71,COMPLEX(('B4 at 100Hz'!C$39*'B4 at 100Hz'!C$13/'B4 at 100Hz'!C$23),0)),IMSUM(COMPLEX('B4 at 100Hz'!C$38,0),IMPRODUCT(C71,COMPLEX('B4 at 100Hz'!C$39,0))))</f>
        <v>0.52607228330488+0.188827093792132i</v>
      </c>
      <c r="G71" s="43" t="str">
        <f>IMPRODUCT(F71,IMSUB(COMPLEX(1,0),IMDIV(IMPRODUCT(COMPLEX('B4 at 100Hz'!C$38,0),E71),IMSUM(COMPLEX(0-(2*PI()*B71)^2*'B4 at 100Hz'!C$37,0),IMPRODUCT(C71,COMPLEX(0,0)),IMPRODUCT(COMPLEX('B4 at 100Hz'!C$38,0),E71)))))</f>
        <v>-0.111265654648463+0.00751696445971788i</v>
      </c>
      <c r="H71" s="45" t="str">
        <f>IMDIV(COMPLEX('B4 at 100Hz'!C$17,0),IMPRODUCT(D71,IMSUM(COMPLEX('B4 at 100Hz'!C$15-(2*PI()*B71)^2*'B4 at 100Hz'!C$14,0),IMPRODUCT(C71,IMSUM(COMPLEX('B4 at 100Hz'!C$16,0),IMDIV(COMPLEX('B4 at 100Hz'!C$17^2,0),D71))),IMPRODUCT(COMPLEX('B4 at 100Hz'!C$13*'B4 at 100Hz'!C$38/'B4 at 100Hz'!C$23,0),G71))))</f>
        <v>0.000344301749191274-0.000533759840626706i</v>
      </c>
      <c r="I71" s="40">
        <f t="shared" si="1"/>
        <v>-57.17596357878837</v>
      </c>
      <c r="J71" s="33" t="str">
        <f>IMPRODUCT(IMDIV(IMPRODUCT(COMPLEX(-'B4 at 100Hz'!C$38,0),F71),IMSUM(IMPRODUCT(COMPLEX('B4 at 100Hz'!C$38,0),E71),COMPLEX(Calculations!C$3-(2*PI()*B71)^2*'B4 at 100Hz'!C$37,0),IMPRODUCT(COMPLEX(Calculations!C$4,0),C71))),H71)</f>
        <v>-0.000216514139594717+0.000391260587513438i</v>
      </c>
      <c r="K71" s="40">
        <f t="shared" si="2"/>
        <v>118.95908025972008</v>
      </c>
      <c r="L71" s="53" t="str">
        <f>IMSUM(IMPRODUCT(COMPLEX(-('B4 at 100Hz'!C$13/'B4 at 100Hz'!C$23),0),H71),IMDIV(IMPRODUCT(COMPLEX(-'B4 at 100Hz'!C$38,0),J71),IMSUM(COMPLEX('B4 at 100Hz'!C$38,0),IMPRODUCT(COMPLEX('B4 at 100Hz'!C$39,0),C71))),IMDIV(IMPRODUCT(COMPLEX('B4 at 100Hz'!C$39*'B4 at 100Hz'!C$13/'B4 at 100Hz'!C$23,0),C71,H71),IMSUM(COMPLEX('B4 at 100Hz'!C$38,0),IMPRODUCT(COMPLEX('B4 at 100Hz'!C$39,0),C71))))</f>
        <v>-0.0000222459591186219-0.000012310375365528i</v>
      </c>
      <c r="M71" s="41">
        <f t="shared" si="3"/>
        <v>-151.04091974028108</v>
      </c>
      <c r="N71" s="52" t="str">
        <f>IMPRODUCT(COMPLEX(('B4 at 100Hz'!C$9*'B4 at 100Hz'!C$13)/(2*PI()),0),C71,C71,H71)</f>
        <v>-0.023104669233283+0.0358184197340187i</v>
      </c>
      <c r="O71" s="41">
        <f t="shared" si="4"/>
        <v>122.82403642121164</v>
      </c>
      <c r="P71" s="39" t="str">
        <f>IMPRODUCT(COMPLEX(('B4 at 100Hz'!C$9*'B4 at 100Hz'!C$23)/(2*PI()),0),C71,C71,J71)</f>
        <v>0.0244664216298659-0.0442130316254246i</v>
      </c>
      <c r="Q71" s="36">
        <f t="shared" si="5"/>
        <v>-61.040919740279918</v>
      </c>
      <c r="R71" s="54" t="str">
        <f>IMPRODUCT(COMPLEX(('B4 at 100Hz'!C$9*'B4 at 100Hz'!C$23)/(2*PI()),0),C71,C71,L71)</f>
        <v>0.00251382665527422+0.00139109082981235i</v>
      </c>
      <c r="S71" s="46">
        <f t="shared" si="6"/>
        <v>28.959080259718885</v>
      </c>
      <c r="T71" s="51">
        <f>IMABS(IMDIV(D71,IMSUB(COMPLEX(1,0),IMPRODUCT(COMPLEX('B4 at 100Hz'!C$17,0),IMPRODUCT(C71,H71)))))</f>
        <v>10.793659060577211</v>
      </c>
      <c r="U71" s="34">
        <f>20*LOG10('B4 at 100Hz'!C$28*50000*IMABS(N71))</f>
        <v>66.572435281078668</v>
      </c>
      <c r="V71" s="35">
        <f>20*LOG10('B4 at 100Hz'!C$28*50000*IMABS(P71))</f>
        <v>68.050585145345622</v>
      </c>
      <c r="W71" s="35">
        <f>20*LOG10('B4 at 100Hz'!C$28*50000*IMABS(R71))</f>
        <v>43.146285786534406</v>
      </c>
      <c r="X71" s="41">
        <f>1000*'B4 at 100Hz'!C$28*IMABS(H71)</f>
        <v>0.63517183656237275</v>
      </c>
      <c r="Y71" s="41">
        <f>1000*'B4 at 100Hz'!C$28*IMABS(J71)</f>
        <v>0.44717247230325047</v>
      </c>
      <c r="Z71" s="41">
        <f>'B4 at 100Hz'!C$28*IMABS(IMPRODUCT(C71,J71))</f>
        <v>0.11182476680848819</v>
      </c>
      <c r="AA71" s="41">
        <f>1000*'B4 at 100Hz'!C$28*IMABS(L71)</f>
        <v>2.5424949139528197E-2</v>
      </c>
      <c r="AB71" s="54" t="str">
        <f t="shared" si="7"/>
        <v>0.00387557905185712-0.00700352106159355i</v>
      </c>
      <c r="AC71" s="41">
        <f>20*LOG10('B4 at 100Hz'!C$28*50000*IMABS(AB71))</f>
        <v>52.045908028292843</v>
      </c>
      <c r="AD71" s="41">
        <f t="shared" si="8"/>
        <v>400.21687947717243</v>
      </c>
      <c r="AE71" s="36">
        <f t="shared" si="9"/>
        <v>-61.040919740280188</v>
      </c>
      <c r="AG71" s="78"/>
    </row>
    <row r="72" spans="2:33" s="12" customFormat="1" x14ac:dyDescent="0.25">
      <c r="B72" s="37">
        <v>40.700000000000003</v>
      </c>
      <c r="C72" s="30" t="str">
        <f t="shared" si="0"/>
        <v>255.725642002209i</v>
      </c>
      <c r="D72" s="31" t="str">
        <f>COMPLEX('B4 at 100Hz'!C$18,2*PI()*B72*'B4 at 100Hz'!C$19)</f>
        <v>6</v>
      </c>
      <c r="E72" s="32" t="str">
        <f>IMSUB(COMPLEX(1,0),IMDIV(COMPLEX('B4 at 100Hz'!C$38,0),IMSUM(COMPLEX('B4 at 100Hz'!C$38,0),IMPRODUCT(C72,COMPLEX('B4 at 100Hz'!C$39,0)))))</f>
        <v>0.890312402343761+0.312499965722626i</v>
      </c>
      <c r="F72" s="32" t="str">
        <f>IMDIV(IMPRODUCT(C72,COMPLEX(('B4 at 100Hz'!C$39*'B4 at 100Hz'!C$13/'B4 at 100Hz'!C$23),0)),IMSUM(COMPLEX('B4 at 100Hz'!C$38,0),IMPRODUCT(C72,COMPLEX('B4 at 100Hz'!C$39,0))))</f>
        <v>0.528711500861616+0.18557792238035i</v>
      </c>
      <c r="G72" s="43" t="str">
        <f>IMPRODUCT(F72,IMSUB(COMPLEX(1,0),IMDIV(IMPRODUCT(COMPLEX('B4 at 100Hz'!C$38,0),E72),IMSUM(COMPLEX(0-(2*PI()*B72)^2*'B4 at 100Hz'!C$37,0),IMPRODUCT(C72,COMPLEX(0,0)),IMPRODUCT(COMPLEX('B4 at 100Hz'!C$38,0),E72)))))</f>
        <v>-0.117330913580075+0.00817636048464827i</v>
      </c>
      <c r="H72" s="45" t="str">
        <f>IMDIV(COMPLEX('B4 at 100Hz'!C$17,0),IMPRODUCT(D72,IMSUM(COMPLEX('B4 at 100Hz'!C$15-(2*PI()*B72)^2*'B4 at 100Hz'!C$14,0),IMPRODUCT(C72,IMSUM(COMPLEX('B4 at 100Hz'!C$16,0),IMDIV(COMPLEX('B4 at 100Hz'!C$17^2,0),D72))),IMPRODUCT(COMPLEX('B4 at 100Hz'!C$13*'B4 at 100Hz'!C$38/'B4 at 100Hz'!C$23,0),G72))))</f>
        <v>0.000328940173389557-0.000537018669800224i</v>
      </c>
      <c r="I72" s="40">
        <f t="shared" si="1"/>
        <v>-58.511270806931847</v>
      </c>
      <c r="J72" s="33" t="str">
        <f>IMPRODUCT(IMDIV(IMPRODUCT(COMPLEX(-'B4 at 100Hz'!C$38,0),F72),IMSUM(IMPRODUCT(COMPLEX('B4 at 100Hz'!C$38,0),E72),COMPLEX(Calculations!C$3-(2*PI()*B72)^2*'B4 at 100Hz'!C$37,0),IMPRODUCT(COMPLEX(Calculations!C$4,0),C72))),H72)</f>
        <v>-0.000206484752855201+0.0003966122619076i</v>
      </c>
      <c r="K72" s="40">
        <f t="shared" si="2"/>
        <v>117.50244111172115</v>
      </c>
      <c r="L72" s="53" t="str">
        <f>IMSUM(IMPRODUCT(COMPLEX(-('B4 at 100Hz'!C$13/'B4 at 100Hz'!C$23),0),H72),IMDIV(IMPRODUCT(COMPLEX(-'B4 at 100Hz'!C$38,0),J72),IMSUM(COMPLEX('B4 at 100Hz'!C$38,0),IMPRODUCT(COMPLEX('B4 at 100Hz'!C$39,0),C72))),IMDIV(IMPRODUCT(COMPLEX('B4 at 100Hz'!C$39*'B4 at 100Hz'!C$13/'B4 at 100Hz'!C$23,0),C72,H72),IMSUM(COMPLEX('B4 at 100Hz'!C$38,0),IMPRODUCT(COMPLEX('B4 at 100Hz'!C$39,0),C72))))</f>
        <v>-0.0000230601700852-0.000012005613487437i</v>
      </c>
      <c r="M72" s="41">
        <f t="shared" si="3"/>
        <v>-152.49755888828201</v>
      </c>
      <c r="N72" s="52" t="str">
        <f>IMPRODUCT(COMPLEX(('B4 at 100Hz'!C$9*'B4 at 100Hz'!C$13)/(2*PI()),0),C72,C72,H72)</f>
        <v>-0.02308341809548+0.0376853527872271i</v>
      </c>
      <c r="O72" s="41">
        <f t="shared" si="4"/>
        <v>121.48872919306812</v>
      </c>
      <c r="P72" s="39" t="str">
        <f>IMPRODUCT(COMPLEX(('B4 at 100Hz'!C$9*'B4 at 100Hz'!C$23)/(2*PI()),0),C72,C72,J72)</f>
        <v>0.0244002825096614-0.0468676311617431i</v>
      </c>
      <c r="Q72" s="36">
        <f t="shared" si="5"/>
        <v>-62.497558888278803</v>
      </c>
      <c r="R72" s="54" t="str">
        <f>IMPRODUCT(COMPLEX(('B4 at 100Hz'!C$9*'B4 at 100Hz'!C$23)/(2*PI()),0),C72,C72,L72)</f>
        <v>0.00272501798326146+0.00141870214020446i</v>
      </c>
      <c r="S72" s="46">
        <f t="shared" si="6"/>
        <v>27.50244111171795</v>
      </c>
      <c r="T72" s="51">
        <f>IMABS(IMDIV(D72,IMSUB(COMPLEX(1,0),IMPRODUCT(COMPLEX('B4 at 100Hz'!C$17,0),IMPRODUCT(C72,H72)))))</f>
        <v>11.168483656560744</v>
      </c>
      <c r="U72" s="34">
        <f>20*LOG10('B4 at 100Hz'!C$28*50000*IMABS(N72))</f>
        <v>66.886489243593545</v>
      </c>
      <c r="V72" s="35">
        <f>20*LOG10('B4 at 100Hz'!C$28*50000*IMABS(P72))</f>
        <v>68.438474330967296</v>
      </c>
      <c r="W72" s="35">
        <f>20*LOG10('B4 at 100Hz'!C$28*50000*IMABS(R72))</f>
        <v>43.728401715186671</v>
      </c>
      <c r="X72" s="41">
        <f>1000*'B4 at 100Hz'!C$28*IMABS(H72)</f>
        <v>0.62975446753759023</v>
      </c>
      <c r="Y72" s="41">
        <f>1000*'B4 at 100Hz'!C$28*IMABS(J72)</f>
        <v>0.44714342157425974</v>
      </c>
      <c r="Z72" s="41">
        <f>'B4 at 100Hz'!C$28*IMABS(IMPRODUCT(C72,J72))</f>
        <v>0.11434603854914169</v>
      </c>
      <c r="AA72" s="41">
        <f>1000*'B4 at 100Hz'!C$28*IMABS(L72)</f>
        <v>2.5998196082960872E-2</v>
      </c>
      <c r="AB72" s="54" t="str">
        <f t="shared" si="7"/>
        <v>0.00404188239744286-0.00776357623431154i</v>
      </c>
      <c r="AC72" s="41">
        <f>20*LOG10('B4 at 100Hz'!C$28*50000*IMABS(AB72))</f>
        <v>52.822250699976053</v>
      </c>
      <c r="AD72" s="41">
        <f t="shared" si="8"/>
        <v>437.63549119308607</v>
      </c>
      <c r="AE72" s="36">
        <f t="shared" si="9"/>
        <v>-62.497558888278917</v>
      </c>
      <c r="AG72" s="78"/>
    </row>
    <row r="73" spans="2:33" s="12" customFormat="1" x14ac:dyDescent="0.25">
      <c r="B73" s="37">
        <v>41.7</v>
      </c>
      <c r="C73" s="30" t="str">
        <f t="shared" si="0"/>
        <v>262.008827309389i</v>
      </c>
      <c r="D73" s="31" t="str">
        <f>COMPLEX('B4 at 100Hz'!C$18,2*PI()*B73*'B4 at 100Hz'!C$19)</f>
        <v>6</v>
      </c>
      <c r="E73" s="32" t="str">
        <f>IMSUB(COMPLEX(1,0),IMDIV(COMPLEX('B4 at 100Hz'!C$38,0),IMSUM(COMPLEX('B4 at 100Hz'!C$38,0),IMPRODUCT(C73,COMPLEX('B4 at 100Hz'!C$39,0)))))</f>
        <v>0.894964172804523+0.306599579583598i</v>
      </c>
      <c r="F73" s="32" t="str">
        <f>IMDIV(IMPRODUCT(C73,COMPLEX(('B4 at 100Hz'!C$39*'B4 at 100Hz'!C$13/'B4 at 100Hz'!C$23),0)),IMSUM(COMPLEX('B4 at 100Hz'!C$38,0),IMPRODUCT(C73,COMPLEX('B4 at 100Hz'!C$39,0))))</f>
        <v>0.531473952036619+0.182073981513059i</v>
      </c>
      <c r="G73" s="43" t="str">
        <f>IMPRODUCT(F73,IMSUB(COMPLEX(1,0),IMDIV(IMPRODUCT(COMPLEX('B4 at 100Hz'!C$38,0),E73),IMSUM(COMPLEX(0-(2*PI()*B73)^2*'B4 at 100Hz'!C$37,0),IMPRODUCT(C73,COMPLEX(0,0)),IMPRODUCT(COMPLEX('B4 at 100Hz'!C$38,0),E73)))))</f>
        <v>-0.124353376125596+0.00896720690498191i</v>
      </c>
      <c r="H73" s="45" t="str">
        <f>IMDIV(COMPLEX('B4 at 100Hz'!C$17,0),IMPRODUCT(D73,IMSUM(COMPLEX('B4 at 100Hz'!C$15-(2*PI()*B73)^2*'B4 at 100Hz'!C$14,0),IMPRODUCT(C73,IMSUM(COMPLEX('B4 at 100Hz'!C$16,0),IMDIV(COMPLEX('B4 at 100Hz'!C$17^2,0),D73))),IMPRODUCT(COMPLEX('B4 at 100Hz'!C$13*'B4 at 100Hz'!C$38/'B4 at 100Hz'!C$23,0),G73))))</f>
        <v>0.000311807597787141-0.000540036870432841i</v>
      </c>
      <c r="I73" s="40">
        <f t="shared" si="1"/>
        <v>-59.998634143241027</v>
      </c>
      <c r="J73" s="33" t="str">
        <f>IMPRODUCT(IMDIV(IMPRODUCT(COMPLEX(-'B4 at 100Hz'!C$38,0),F73),IMSUM(IMPRODUCT(COMPLEX('B4 at 100Hz'!C$38,0),E73),COMPLEX(Calculations!C$3-(2*PI()*B73)^2*'B4 at 100Hz'!C$37,0),IMPRODUCT(COMPLEX(Calculations!C$4,0),C73))),H73)</f>
        <v>-0.000195134281828937+0.000402276459779094i</v>
      </c>
      <c r="K73" s="40">
        <f t="shared" si="2"/>
        <v>115.87686723090896</v>
      </c>
      <c r="L73" s="53" t="str">
        <f>IMSUM(IMPRODUCT(COMPLEX(-('B4 at 100Hz'!C$13/'B4 at 100Hz'!C$23),0),H73),IMDIV(IMPRODUCT(COMPLEX(-'B4 at 100Hz'!C$38,0),J73),IMSUM(COMPLEX('B4 at 100Hz'!C$38,0),IMPRODUCT(COMPLEX('B4 at 100Hz'!C$39,0),C73))),IMDIV(IMPRODUCT(COMPLEX('B4 at 100Hz'!C$39*'B4 at 100Hz'!C$13/'B4 at 100Hz'!C$23,0),C73,H73),IMSUM(COMPLEX('B4 at 100Hz'!C$38,0),IMPRODUCT(COMPLEX('B4 at 100Hz'!C$39,0),C73))))</f>
        <v>-0.000023964183389699-0.000011624427931809i</v>
      </c>
      <c r="M73" s="41">
        <f t="shared" si="3"/>
        <v>-154.1231327690935</v>
      </c>
      <c r="N73" s="52" t="str">
        <f>IMPRODUCT(COMPLEX(('B4 at 100Hz'!C$9*'B4 at 100Hz'!C$13)/(2*PI()),0),C73,C73,H73)</f>
        <v>-0.0229695869528132+0.0397823014614297i</v>
      </c>
      <c r="O73" s="41">
        <f t="shared" si="4"/>
        <v>120.00136585675897</v>
      </c>
      <c r="P73" s="39" t="str">
        <f>IMPRODUCT(COMPLEX(('B4 at 100Hz'!C$9*'B4 at 100Hz'!C$23)/(2*PI()),0),C73,C73,J73)</f>
        <v>0.0242060392041771-0.0499016352486267i</v>
      </c>
      <c r="Q73" s="36">
        <f t="shared" si="5"/>
        <v>-64.123132769091086</v>
      </c>
      <c r="R73" s="54" t="str">
        <f>IMPRODUCT(COMPLEX(('B4 at 100Hz'!C$9*'B4 at 100Hz'!C$23)/(2*PI()),0),C73,C73,L73)</f>
        <v>0.00297271169981124+0.00144198833544877i</v>
      </c>
      <c r="S73" s="46">
        <f t="shared" si="6"/>
        <v>25.876867230906438</v>
      </c>
      <c r="T73" s="51">
        <f>IMABS(IMDIV(D73,IMSUB(COMPLEX(1,0),IMPRODUCT(COMPLEX('B4 at 100Hz'!C$17,0),IMPRODUCT(C73,H73)))))</f>
        <v>11.622840013517616</v>
      </c>
      <c r="U73" s="34">
        <f>20*LOG10('B4 at 100Hz'!C$28*50000*IMABS(N73))</f>
        <v>67.222705083502944</v>
      </c>
      <c r="V73" s="35">
        <f>20*LOG10('B4 at 100Hz'!C$28*50000*IMABS(P73))</f>
        <v>68.859412397491596</v>
      </c>
      <c r="W73" s="35">
        <f>20*LOG10('B4 at 100Hz'!C$28*50000*IMABS(R73))</f>
        <v>44.360172696681992</v>
      </c>
      <c r="X73" s="41">
        <f>1000*'B4 at 100Hz'!C$28*IMABS(H73)</f>
        <v>0.62358944784584414</v>
      </c>
      <c r="Y73" s="41">
        <f>1000*'B4 at 100Hz'!C$28*IMABS(J73)</f>
        <v>0.44710595840057421</v>
      </c>
      <c r="Z73" s="41">
        <f>'B4 at 100Hz'!C$28*IMABS(IMPRODUCT(C73,J73))</f>
        <v>0.11714570784357491</v>
      </c>
      <c r="AA73" s="41">
        <f>1000*'B4 at 100Hz'!C$28*IMABS(L73)</f>
        <v>2.6634740664721081E-2</v>
      </c>
      <c r="AB73" s="54" t="str">
        <f t="shared" si="7"/>
        <v>0.00420916395117514-0.00867734545174823i</v>
      </c>
      <c r="AC73" s="41">
        <f>20*LOG10('B4 at 100Hz'!C$28*50000*IMABS(AB73))</f>
        <v>53.664854596441714</v>
      </c>
      <c r="AD73" s="41">
        <f t="shared" si="8"/>
        <v>482.21723646311136</v>
      </c>
      <c r="AE73" s="36">
        <f t="shared" si="9"/>
        <v>-64.123132769090589</v>
      </c>
      <c r="AG73" s="78"/>
    </row>
    <row r="74" spans="2:33" s="12" customFormat="1" x14ac:dyDescent="0.25">
      <c r="B74" s="37">
        <v>42.7</v>
      </c>
      <c r="C74" s="30" t="str">
        <f t="shared" si="0"/>
        <v>268.292012616568i</v>
      </c>
      <c r="D74" s="31" t="str">
        <f>COMPLEX('B4 at 100Hz'!C$18,2*PI()*B74*'B4 at 100Hz'!C$19)</f>
        <v>6</v>
      </c>
      <c r="E74" s="32" t="str">
        <f>IMSUB(COMPLEX(1,0),IMDIV(COMPLEX('B4 at 100Hz'!C$38,0),IMSUM(COMPLEX('B4 at 100Hz'!C$38,0),IMPRODUCT(C74,COMPLEX('B4 at 100Hz'!C$39,0)))))</f>
        <v>0.899336841175983+0.300882181724986i</v>
      </c>
      <c r="F74" s="32" t="str">
        <f>IMDIV(IMPRODUCT(C74,COMPLEX(('B4 at 100Hz'!C$39*'B4 at 100Hz'!C$13/'B4 at 100Hz'!C$23),0)),IMSUM(COMPLEX('B4 at 100Hz'!C$38,0),IMPRODUCT(C74,COMPLEX('B4 at 100Hz'!C$39,0))))</f>
        <v>0.534070658598674+0.178678708129366i</v>
      </c>
      <c r="G74" s="43" t="str">
        <f>IMPRODUCT(F74,IMSUB(COMPLEX(1,0),IMDIV(IMPRODUCT(COMPLEX('B4 at 100Hz'!C$38,0),E74),IMSUM(COMPLEX(0-(2*PI()*B74)^2*'B4 at 100Hz'!C$37,0),IMPRODUCT(C74,COMPLEX(0,0)),IMPRODUCT(COMPLEX('B4 at 100Hz'!C$38,0),E74)))))</f>
        <v>-0.131687069739023+0.00982413617956389i</v>
      </c>
      <c r="H74" s="45" t="str">
        <f>IMDIV(COMPLEX('B4 at 100Hz'!C$17,0),IMPRODUCT(D74,IMSUM(COMPLEX('B4 at 100Hz'!C$15-(2*PI()*B74)^2*'B4 at 100Hz'!C$14,0),IMPRODUCT(C74,IMSUM(COMPLEX('B4 at 100Hz'!C$16,0),IMDIV(COMPLEX('B4 at 100Hz'!C$17^2,0),D74))),IMPRODUCT(COMPLEX('B4 at 100Hz'!C$13*'B4 at 100Hz'!C$38/'B4 at 100Hz'!C$23,0),G74))))</f>
        <v>0.000294630566874597-0.000542416314337123i</v>
      </c>
      <c r="I74" s="40">
        <f t="shared" si="1"/>
        <v>-61.490004269994778</v>
      </c>
      <c r="J74" s="33" t="str">
        <f>IMPRODUCT(IMDIV(IMPRODUCT(COMPLEX(-'B4 at 100Hz'!C$38,0),F74),IMSUM(IMPRODUCT(COMPLEX('B4 at 100Hz'!C$38,0),E74),COMPLEX(Calculations!C$3-(2*PI()*B74)^2*'B4 at 100Hz'!C$37,0),IMPRODUCT(COMPLEX(Calculations!C$4,0),C74))),H74)</f>
        <v>-0.00018357071156644+0.000407635131138404i</v>
      </c>
      <c r="K74" s="40">
        <f t="shared" si="2"/>
        <v>114.24351171000309</v>
      </c>
      <c r="L74" s="53" t="str">
        <f>IMSUM(IMPRODUCT(COMPLEX(-('B4 at 100Hz'!C$13/'B4 at 100Hz'!C$23),0),H74),IMDIV(IMPRODUCT(COMPLEX(-'B4 at 100Hz'!C$38,0),J74),IMSUM(COMPLEX('B4 at 100Hz'!C$38,0),IMPRODUCT(COMPLEX('B4 at 100Hz'!C$39,0),C74))),IMDIV(IMPRODUCT(COMPLEX('B4 at 100Hz'!C$39*'B4 at 100Hz'!C$13/'B4 at 100Hz'!C$23,0),C74,H74),IMSUM(COMPLEX('B4 at 100Hz'!C$38,0),IMPRODUCT(COMPLEX('B4 at 100Hz'!C$39,0),C74))))</f>
        <v>-0.000024865742999442-0.0000111978134055526i</v>
      </c>
      <c r="M74" s="41">
        <f t="shared" si="3"/>
        <v>-155.75648828999681</v>
      </c>
      <c r="N74" s="52" t="str">
        <f>IMPRODUCT(COMPLEX(('B4 at 100Hz'!C$9*'B4 at 100Hz'!C$13)/(2*PI()),0),C74,C74,H74)</f>
        <v>-0.0227576772361589+0.0418969950750737i</v>
      </c>
      <c r="O74" s="41">
        <f t="shared" si="4"/>
        <v>118.5099957300052</v>
      </c>
      <c r="P74" s="39" t="str">
        <f>IMPRODUCT(COMPLEX(('B4 at 100Hz'!C$9*'B4 at 100Hz'!C$23)/(2*PI()),0),C74,C74,J74)</f>
        <v>0.0238768587048568-0.053020693477046i</v>
      </c>
      <c r="Q74" s="36">
        <f t="shared" si="5"/>
        <v>-65.756488289996895</v>
      </c>
      <c r="R74" s="54" t="str">
        <f>IMPRODUCT(COMPLEX(('B4 at 100Hz'!C$9*'B4 at 100Hz'!C$23)/(2*PI()),0),C74,C74,L74)</f>
        <v>0.00323426230209972+0.00145648838099623i</v>
      </c>
      <c r="S74" s="46">
        <f t="shared" si="6"/>
        <v>24.243511710003162</v>
      </c>
      <c r="T74" s="51">
        <f>IMABS(IMDIV(D74,IMSUB(COMPLEX(1,0),IMPRODUCT(COMPLEX('B4 at 100Hz'!C$17,0),IMPRODUCT(C74,H74)))))</f>
        <v>12.122063284397523</v>
      </c>
      <c r="U74" s="34">
        <f>20*LOG10('B4 at 100Hz'!C$28*50000*IMABS(N74))</f>
        <v>67.545910426058711</v>
      </c>
      <c r="V74" s="35">
        <f>20*LOG10('B4 at 100Hz'!C$28*50000*IMABS(P74))</f>
        <v>69.2702349718965</v>
      </c>
      <c r="W74" s="35">
        <f>20*LOG10('B4 at 100Hz'!C$28*50000*IMABS(R74))</f>
        <v>44.976831672111629</v>
      </c>
      <c r="X74" s="41">
        <f>1000*'B4 at 100Hz'!C$28*IMABS(H74)</f>
        <v>0.61727030464450094</v>
      </c>
      <c r="Y74" s="41">
        <f>1000*'B4 at 100Hz'!C$28*IMABS(J74)</f>
        <v>0.44706219509508172</v>
      </c>
      <c r="Z74" s="41">
        <f>'B4 at 100Hz'!C$28*IMABS(IMPRODUCT(C74,J74))</f>
        <v>0.11994321608684023</v>
      </c>
      <c r="AA74" s="41">
        <f>1000*'B4 at 100Hz'!C$28*IMABS(L74)</f>
        <v>2.7270793900799301E-2</v>
      </c>
      <c r="AB74" s="54" t="str">
        <f t="shared" si="7"/>
        <v>0.00435344377079762-0.00966721002097607i</v>
      </c>
      <c r="AC74" s="41">
        <f>20*LOG10('B4 at 100Hz'!C$28*50000*IMABS(AB74))</f>
        <v>54.487349972897206</v>
      </c>
      <c r="AD74" s="41">
        <f t="shared" si="8"/>
        <v>530.1118331426801</v>
      </c>
      <c r="AE74" s="36">
        <f t="shared" si="9"/>
        <v>-65.756488289997407</v>
      </c>
      <c r="AG74" s="78"/>
    </row>
    <row r="75" spans="2:33" s="12" customFormat="1" x14ac:dyDescent="0.25">
      <c r="B75" s="37">
        <v>43.7</v>
      </c>
      <c r="C75" s="30" t="str">
        <f t="shared" ref="C75:C138" si="10">COMPLEX(0,2*PI()*B75)</f>
        <v>274.575197923748i</v>
      </c>
      <c r="D75" s="31" t="str">
        <f>COMPLEX('B4 at 100Hz'!C$18,2*PI()*B75*'B4 at 100Hz'!C$19)</f>
        <v>6</v>
      </c>
      <c r="E75" s="32" t="str">
        <f>IMSUB(COMPLEX(1,0),IMDIV(COMPLEX('B4 at 100Hz'!C$38,0),IMSUM(COMPLEX('B4 at 100Hz'!C$38,0),IMPRODUCT(C75,COMPLEX('B4 at 100Hz'!C$39,0)))))</f>
        <v>0.903451428006482+0.295342081728173i</v>
      </c>
      <c r="F75" s="32" t="str">
        <f>IMDIV(IMPRODUCT(C75,COMPLEX(('B4 at 100Hz'!C$39*'B4 at 100Hz'!C$13/'B4 at 100Hz'!C$23),0)),IMSUM(COMPLEX('B4 at 100Hz'!C$38,0),IMPRODUCT(C75,COMPLEX('B4 at 100Hz'!C$39,0))))</f>
        <v>0.536514103588153+0.175388722977493i</v>
      </c>
      <c r="G75" s="43" t="str">
        <f>IMPRODUCT(F75,IMSUB(COMPLEX(1,0),IMDIV(IMPRODUCT(COMPLEX('B4 at 100Hz'!C$38,0),E75),IMSUM(COMPLEX(0-(2*PI()*B75)^2*'B4 at 100Hz'!C$37,0),IMPRODUCT(C75,COMPLEX(0,0)),IMPRODUCT(COMPLEX('B4 at 100Hz'!C$38,0),E75)))))</f>
        <v>-0.139346402094456+0.0107526124666022i</v>
      </c>
      <c r="H75" s="45" t="str">
        <f>IMDIV(COMPLEX('B4 at 100Hz'!C$17,0),IMPRODUCT(D75,IMSUM(COMPLEX('B4 at 100Hz'!C$15-(2*PI()*B75)^2*'B4 at 100Hz'!C$14,0),IMPRODUCT(C75,IMSUM(COMPLEX('B4 at 100Hz'!C$16,0),IMDIV(COMPLEX('B4 at 100Hz'!C$17^2,0),D75))),IMPRODUCT(COMPLEX('B4 at 100Hz'!C$13*'B4 at 100Hz'!C$38/'B4 at 100Hz'!C$23,0),G75))))</f>
        <v>0.000277433322044139-0.000544153243966057i</v>
      </c>
      <c r="I75" s="40">
        <f t="shared" ref="I75:I138" si="11">(180/PI())*IMARGUMENT(H75)</f>
        <v>-62.985507416447192</v>
      </c>
      <c r="J75" s="33" t="str">
        <f>IMPRODUCT(IMDIV(IMPRODUCT(COMPLEX(-'B4 at 100Hz'!C$38,0),F75),IMSUM(IMPRODUCT(COMPLEX('B4 at 100Hz'!C$38,0),E75),COMPLEX(Calculations!C$3-(2*PI()*B75)^2*'B4 at 100Hz'!C$37,0),IMPRODUCT(COMPLEX(Calculations!C$4,0),C75))),H75)</f>
        <v>-0.000171798911305765+0.000412679176892365i</v>
      </c>
      <c r="K75" s="40">
        <f t="shared" ref="K75:K138" si="12">(180/PI())*IMARGUMENT(J75)</f>
        <v>112.60202936941572</v>
      </c>
      <c r="L75" s="53" t="str">
        <f>IMSUM(IMPRODUCT(COMPLEX(-('B4 at 100Hz'!C$13/'B4 at 100Hz'!C$23),0),H75),IMDIV(IMPRODUCT(COMPLEX(-'B4 at 100Hz'!C$38,0),J75),IMSUM(COMPLEX('B4 at 100Hz'!C$38,0),IMPRODUCT(COMPLEX('B4 at 100Hz'!C$39,0),C75))),IMDIV(IMPRODUCT(COMPLEX('B4 at 100Hz'!C$39*'B4 at 100Hz'!C$13/'B4 at 100Hz'!C$23,0),C75,H75),IMSUM(COMPLEX('B4 at 100Hz'!C$38,0),IMPRODUCT(COMPLEX('B4 at 100Hz'!C$39,0),C75))))</f>
        <v>-0.000025762971471709-0.0000107251606058027i</v>
      </c>
      <c r="M75" s="41">
        <f t="shared" ref="M75:M138" si="13">(180/PI())*IMARGUMENT(L75)</f>
        <v>-157.39797063058433</v>
      </c>
      <c r="N75" s="52" t="str">
        <f>IMPRODUCT(COMPLEX(('B4 at 100Hz'!C$9*'B4 at 100Hz'!C$13)/(2*PI()),0),C75,C75,H75)</f>
        <v>-0.0224448071631382+0.0440228828246922i</v>
      </c>
      <c r="O75" s="41">
        <f t="shared" ref="O75:O138" si="14">(180/PI())*IMARGUMENT(N75)</f>
        <v>117.01449258355284</v>
      </c>
      <c r="P75" s="39" t="str">
        <f>IMPRODUCT(COMPLEX(('B4 at 100Hz'!C$9*'B4 at 100Hz'!C$23)/(2*PI()),0),C75,C75,J75)</f>
        <v>0.0234046057220348-0.0562203412783533i</v>
      </c>
      <c r="Q75" s="36">
        <f t="shared" ref="Q75:Q138" si="15">(180/PI())*IMARGUMENT(P75)</f>
        <v>-67.397970630584283</v>
      </c>
      <c r="R75" s="54" t="str">
        <f>IMPRODUCT(COMPLEX(('B4 at 100Hz'!C$9*'B4 at 100Hz'!C$23)/(2*PI()),0),C75,C75,L75)</f>
        <v>0.00350975559123433+0.00146111610007559i</v>
      </c>
      <c r="S75" s="46">
        <f t="shared" ref="S75:S138" si="16">(180/PI())*IMARGUMENT(R75)</f>
        <v>22.602029369415636</v>
      </c>
      <c r="T75" s="51">
        <f>IMABS(IMDIV(D75,IMSUB(COMPLEX(1,0),IMPRODUCT(COMPLEX('B4 at 100Hz'!C$17,0),IMPRODUCT(C75,H75)))))</f>
        <v>12.672130689557827</v>
      </c>
      <c r="U75" s="34">
        <f>20*LOG10('B4 at 100Hz'!C$28*50000*IMABS(N75))</f>
        <v>67.856471777669483</v>
      </c>
      <c r="V75" s="35">
        <f>20*LOG10('B4 at 100Hz'!C$28*50000*IMABS(P75))</f>
        <v>69.671385663400457</v>
      </c>
      <c r="W75" s="35">
        <f>20*LOG10('B4 at 100Hz'!C$28*50000*IMABS(R75))</f>
        <v>45.579053602523729</v>
      </c>
      <c r="X75" s="41">
        <f>1000*'B4 at 100Hz'!C$28*IMABS(H75)</f>
        <v>0.61079620259070866</v>
      </c>
      <c r="Y75" s="41">
        <f>1000*'B4 at 100Hz'!C$28*IMABS(J75)</f>
        <v>0.44701115083005039</v>
      </c>
      <c r="Z75" s="41">
        <f>'B4 at 100Hz'!C$28*IMABS(IMPRODUCT(C75,J75))</f>
        <v>0.1227381752132839</v>
      </c>
      <c r="AA75" s="41">
        <f>1000*'B4 at 100Hz'!C$28*IMABS(L75)</f>
        <v>2.7906267558961622E-2</v>
      </c>
      <c r="AB75" s="54" t="str">
        <f t="shared" ref="AB75:AB138" si="17">IMSUM(N75,P75,R75)</f>
        <v>0.00446955415013093-0.0107363423535855i</v>
      </c>
      <c r="AC75" s="41">
        <f>20*LOG10('B4 at 100Hz'!C$28*50000*IMABS(AB75))</f>
        <v>55.290643142216993</v>
      </c>
      <c r="AD75" s="41">
        <f t="shared" ref="AD75:AD138" si="18">10^(AC75/20)</f>
        <v>581.47648584088586</v>
      </c>
      <c r="AE75" s="36">
        <f t="shared" ref="AE75:AE138" si="19">(180/PI())*IMARGUMENT(AB75)</f>
        <v>-67.397970630585135</v>
      </c>
      <c r="AG75" s="78"/>
    </row>
    <row r="76" spans="2:33" s="12" customFormat="1" x14ac:dyDescent="0.25">
      <c r="B76" s="37">
        <v>44.7</v>
      </c>
      <c r="C76" s="30" t="str">
        <f t="shared" si="10"/>
        <v>280.858383230928i</v>
      </c>
      <c r="D76" s="31" t="str">
        <f>COMPLEX('B4 at 100Hz'!C$18,2*PI()*B76*'B4 at 100Hz'!C$19)</f>
        <v>6</v>
      </c>
      <c r="E76" s="32" t="str">
        <f>IMSUB(COMPLEX(1,0),IMDIV(COMPLEX('B4 at 100Hz'!C$38,0),IMSUM(COMPLEX('B4 at 100Hz'!C$38,0),IMPRODUCT(C76,COMPLEX('B4 at 100Hz'!C$39,0)))))</f>
        <v>0.907327099474443+0.289973505744468i</v>
      </c>
      <c r="F76" s="32" t="str">
        <f>IMDIV(IMPRODUCT(C76,COMPLEX(('B4 at 100Hz'!C$39*'B4 at 100Hz'!C$13/'B4 at 100Hz'!C$23),0)),IMSUM(COMPLEX('B4 at 100Hz'!C$38,0),IMPRODUCT(C76,COMPLEX('B4 at 100Hz'!C$39,0))))</f>
        <v>0.538815668828937+0.172200597260766i</v>
      </c>
      <c r="G76" s="43" t="str">
        <f>IMPRODUCT(F76,IMSUB(COMPLEX(1,0),IMDIV(IMPRODUCT(COMPLEX('B4 at 100Hz'!C$38,0),E76),IMSUM(COMPLEX(0-(2*PI()*B76)^2*'B4 at 100Hz'!C$37,0),IMPRODUCT(C76,COMPLEX(0,0)),IMPRODUCT(COMPLEX('B4 at 100Hz'!C$38,0),E76)))))</f>
        <v>-0.147346803348312+0.011758624966984i</v>
      </c>
      <c r="H76" s="45" t="str">
        <f>IMDIV(COMPLEX('B4 at 100Hz'!C$17,0),IMPRODUCT(D76,IMSUM(COMPLEX('B4 at 100Hz'!C$15-(2*PI()*B76)^2*'B4 at 100Hz'!C$14,0),IMPRODUCT(C76,IMSUM(COMPLEX('B4 at 100Hz'!C$16,0),IMDIV(COMPLEX('B4 at 100Hz'!C$17^2,0),D76))),IMPRODUCT(COMPLEX('B4 at 100Hz'!C$13*'B4 at 100Hz'!C$38/'B4 at 100Hz'!C$23,0),G76))))</f>
        <v>0.000260240481342197-0.000545244642043631i</v>
      </c>
      <c r="I76" s="40">
        <f t="shared" si="11"/>
        <v>-64.48526651989755</v>
      </c>
      <c r="J76" s="33" t="str">
        <f>IMPRODUCT(IMDIV(IMPRODUCT(COMPLEX(-'B4 at 100Hz'!C$38,0),F76),IMSUM(IMPRODUCT(COMPLEX('B4 at 100Hz'!C$38,0),E76),COMPLEX(Calculations!C$3-(2*PI()*B76)^2*'B4 at 100Hz'!C$37,0),IMPRODUCT(COMPLEX(Calculations!C$4,0),C76))),H76)</f>
        <v>-0.000159824010763026+0.000417399242622968i</v>
      </c>
      <c r="K76" s="40">
        <f t="shared" si="12"/>
        <v>110.95206342543634</v>
      </c>
      <c r="L76" s="53" t="str">
        <f>IMSUM(IMPRODUCT(COMPLEX(-('B4 at 100Hz'!C$13/'B4 at 100Hz'!C$23),0),H76),IMDIV(IMPRODUCT(COMPLEX(-'B4 at 100Hz'!C$38,0),J76),IMSUM(COMPLEX('B4 at 100Hz'!C$38,0),IMPRODUCT(COMPLEX('B4 at 100Hz'!C$39,0),C76))),IMDIV(IMPRODUCT(COMPLEX('B4 at 100Hz'!C$39*'B4 at 100Hz'!C$13/'B4 at 100Hz'!C$23,0),C76,H76),IMSUM(COMPLEX('B4 at 100Hz'!C$38,0),IMPRODUCT(COMPLEX('B4 at 100Hz'!C$39,0),C76))))</f>
        <v>-0.000026653923064638-0.0000102059046872964i</v>
      </c>
      <c r="M76" s="41">
        <f t="shared" si="13"/>
        <v>-159.04793657456301</v>
      </c>
      <c r="N76" s="52" t="str">
        <f>IMPRODUCT(COMPLEX(('B4 at 100Hz'!C$9*'B4 at 100Hz'!C$13)/(2*PI()),0),C76,C76,H76)</f>
        <v>-0.0220284673660691+0.0461530955592905i</v>
      </c>
      <c r="O76" s="41">
        <f t="shared" si="14"/>
        <v>115.51473348010239</v>
      </c>
      <c r="P76" s="39" t="str">
        <f>IMPRODUCT(COMPLEX(('B4 at 100Hz'!C$9*'B4 at 100Hz'!C$23)/(2*PI()),0),C76,C76,J76)</f>
        <v>0.0227811224968891-0.0594955866199696i</v>
      </c>
      <c r="Q76" s="36">
        <f t="shared" si="15"/>
        <v>-69.047936574563664</v>
      </c>
      <c r="R76" s="54" t="str">
        <f>IMPRODUCT(COMPLEX(('B4 at 100Hz'!C$9*'B4 at 100Hz'!C$23)/(2*PI()),0),C76,C76,L76)</f>
        <v>0.0037992181741609+0.00145473739372996i</v>
      </c>
      <c r="S76" s="46">
        <f t="shared" si="16"/>
        <v>20.952063425436972</v>
      </c>
      <c r="T76" s="51">
        <f>IMABS(IMDIV(D76,IMSUB(COMPLEX(1,0),IMPRODUCT(COMPLEX('B4 at 100Hz'!C$17,0),IMPRODUCT(C76,H76)))))</f>
        <v>13.279994324224973</v>
      </c>
      <c r="U76" s="34">
        <f>20*LOG10('B4 at 100Hz'!C$28*50000*IMABS(N76))</f>
        <v>68.154717522971254</v>
      </c>
      <c r="V76" s="35">
        <f>20*LOG10('B4 at 100Hz'!C$28*50000*IMABS(P76))</f>
        <v>70.063274277196669</v>
      </c>
      <c r="W76" s="35">
        <f>20*LOG10('B4 at 100Hz'!C$28*50000*IMABS(R76))</f>
        <v>46.167463939550267</v>
      </c>
      <c r="X76" s="41">
        <f>1000*'B4 at 100Hz'!C$28*IMABS(H76)</f>
        <v>0.60416622531096986</v>
      </c>
      <c r="Y76" s="41">
        <f>1000*'B4 at 100Hz'!C$28*IMABS(J76)</f>
        <v>0.44695172240255121</v>
      </c>
      <c r="Z76" s="41">
        <f>'B4 at 100Hz'!C$28*IMABS(IMPRODUCT(C76,J76))</f>
        <v>0.12553013813625938</v>
      </c>
      <c r="AA76" s="41">
        <f>1000*'B4 at 100Hz'!C$28*IMABS(L76)</f>
        <v>2.8541059987705789E-2</v>
      </c>
      <c r="AB76" s="54" t="str">
        <f t="shared" si="17"/>
        <v>0.0045518733049809-0.0118877536669491i</v>
      </c>
      <c r="AC76" s="41">
        <f>20*LOG10('B4 at 100Hz'!C$28*50000*IMABS(AB76))</f>
        <v>56.075575202473871</v>
      </c>
      <c r="AD76" s="41">
        <f t="shared" si="18"/>
        <v>636.47120482913385</v>
      </c>
      <c r="AE76" s="36">
        <f t="shared" si="19"/>
        <v>-69.047936574563067</v>
      </c>
      <c r="AG76" s="78"/>
    </row>
    <row r="77" spans="2:33" s="12" customFormat="1" x14ac:dyDescent="0.25">
      <c r="B77" s="37">
        <v>45.7</v>
      </c>
      <c r="C77" s="30" t="str">
        <f t="shared" si="10"/>
        <v>287.141568538107i</v>
      </c>
      <c r="D77" s="31" t="str">
        <f>COMPLEX('B4 at 100Hz'!C$18,2*PI()*B77*'B4 at 100Hz'!C$19)</f>
        <v>6</v>
      </c>
      <c r="E77" s="32" t="str">
        <f>IMSUB(COMPLEX(1,0),IMDIV(COMPLEX('B4 at 100Hz'!C$38,0),IMSUM(COMPLEX('B4 at 100Hz'!C$38,0),IMPRODUCT(C77,COMPLEX('B4 at 100Hz'!C$39,0)))))</f>
        <v>0.910981349613539+0.284770662586289i</v>
      </c>
      <c r="F77" s="32" t="str">
        <f>IMDIV(IMPRODUCT(C77,COMPLEX(('B4 at 100Hz'!C$39*'B4 at 100Hz'!C$13/'B4 at 100Hz'!C$23),0)),IMSUM(COMPLEX('B4 at 100Hz'!C$38,0),IMPRODUCT(C77,COMPLEX('B4 at 100Hz'!C$39,0))))</f>
        <v>0.540985743142715+0.169110891885813i</v>
      </c>
      <c r="G77" s="43" t="str">
        <f>IMPRODUCT(F77,IMSUB(COMPLEX(1,0),IMDIV(IMPRODUCT(COMPLEX('B4 at 100Hz'!C$38,0),E77),IMSUM(COMPLEX(0-(2*PI()*B77)^2*'B4 at 100Hz'!C$37,0),IMPRODUCT(C77,COMPLEX(0,0)),IMPRODUCT(COMPLEX('B4 at 100Hz'!C$38,0),E77)))))</f>
        <v>-0.155704811280745+0.0128487479914529i</v>
      </c>
      <c r="H77" s="45" t="str">
        <f>IMDIV(COMPLEX('B4 at 100Hz'!C$17,0),IMPRODUCT(D77,IMSUM(COMPLEX('B4 at 100Hz'!C$15-(2*PI()*B77)^2*'B4 at 100Hz'!C$14,0),IMPRODUCT(C77,IMSUM(COMPLEX('B4 at 100Hz'!C$16,0),IMDIV(COMPLEX('B4 at 100Hz'!C$17^2,0),D77))),IMPRODUCT(COMPLEX('B4 at 100Hz'!C$13*'B4 at 100Hz'!C$38/'B4 at 100Hz'!C$23,0),G77))))</f>
        <v>0.000243077042120005-0.000545688251617358i</v>
      </c>
      <c r="I77" s="40">
        <f t="shared" si="11"/>
        <v>-65.989399813349891</v>
      </c>
      <c r="J77" s="33" t="str">
        <f>IMPRODUCT(IMDIV(IMPRODUCT(COMPLEX(-'B4 at 100Hz'!C$38,0),F77),IMSUM(IMPRODUCT(COMPLEX('B4 at 100Hz'!C$38,0),E77),COMPLEX(Calculations!C$3-(2*PI()*B77)^2*'B4 at 100Hz'!C$37,0),IMPRODUCT(COMPLEX(Calculations!C$4,0),C77))),H77)</f>
        <v>-0.000147651433059528+0.000421785701118552i</v>
      </c>
      <c r="K77" s="40">
        <f t="shared" si="12"/>
        <v>109.2932455495458</v>
      </c>
      <c r="L77" s="53" t="str">
        <f>IMSUM(IMPRODUCT(COMPLEX(-('B4 at 100Hz'!C$13/'B4 at 100Hz'!C$23),0),H77),IMDIV(IMPRODUCT(COMPLEX(-'B4 at 100Hz'!C$38,0),J77),IMSUM(COMPLEX('B4 at 100Hz'!C$38,0),IMPRODUCT(COMPLEX('B4 at 100Hz'!C$39,0),C77))),IMDIV(IMPRODUCT(COMPLEX('B4 at 100Hz'!C$39*'B4 at 100Hz'!C$13/'B4 at 100Hz'!C$23,0),C77,H77),IMSUM(COMPLEX('B4 at 100Hz'!C$38,0),IMPRODUCT(COMPLEX('B4 at 100Hz'!C$39,0),C77))))</f>
        <v>-0.000027536580773026-9.63952927259979E-06i</v>
      </c>
      <c r="M77" s="41">
        <f t="shared" si="13"/>
        <v>-160.70675445045609</v>
      </c>
      <c r="N77" s="52" t="str">
        <f>IMPRODUCT(COMPLEX(('B4 at 100Hz'!C$9*'B4 at 100Hz'!C$13)/(2*PI()),0),C77,C77,H77)</f>
        <v>-0.0215065488779379+0.0482804585458601i</v>
      </c>
      <c r="O77" s="41">
        <f t="shared" si="14"/>
        <v>114.01060018665009</v>
      </c>
      <c r="P77" s="39" t="str">
        <f>IMPRODUCT(COMPLEX(('B4 at 100Hz'!C$9*'B4 at 100Hz'!C$23)/(2*PI()),0),C77,C77,J77)</f>
        <v>0.0219982490533686-0.0628408861877743i</v>
      </c>
      <c r="Q77" s="36">
        <f t="shared" si="15"/>
        <v>-70.706754450454156</v>
      </c>
      <c r="R77" s="54" t="str">
        <f>IMPRODUCT(COMPLEX(('B4 at 100Hz'!C$9*'B4 at 100Hz'!C$23)/(2*PI()),0),C77,C77,L77)</f>
        <v>0.0041026121411162+0.00143617140248408i</v>
      </c>
      <c r="S77" s="46">
        <f t="shared" si="16"/>
        <v>19.293245549543933</v>
      </c>
      <c r="T77" s="51">
        <f>IMABS(IMDIV(D77,IMSUB(COMPLEX(1,0),IMPRODUCT(COMPLEX('B4 at 100Hz'!C$17,0),IMPRODUCT(C77,H77)))))</f>
        <v>13.953732309569817</v>
      </c>
      <c r="U77" s="34">
        <f>20*LOG10('B4 at 100Hz'!C$28*50000*IMABS(N77))</f>
        <v>68.440940202479382</v>
      </c>
      <c r="V77" s="35">
        <f>20*LOG10('B4 at 100Hz'!C$28*50000*IMABS(P77))</f>
        <v>70.44627936961264</v>
      </c>
      <c r="W77" s="35">
        <f>20*LOG10('B4 at 100Hz'!C$28*50000*IMABS(R77))</f>
        <v>46.742642570724577</v>
      </c>
      <c r="X77" s="41">
        <f>1000*'B4 at 100Hz'!C$28*IMABS(H77)</f>
        <v>0.59737937389821194</v>
      </c>
      <c r="Y77" s="41">
        <f>1000*'B4 at 100Hz'!C$28*IMABS(J77)</f>
        <v>0.44688267291605832</v>
      </c>
      <c r="Z77" s="41">
        <f>'B4 at 100Hz'!C$28*IMABS(IMPRODUCT(C77,J77))</f>
        <v>0.12831859165361861</v>
      </c>
      <c r="AA77" s="41">
        <f>1000*'B4 at 100Hz'!C$28*IMABS(L77)</f>
        <v>2.9175054503234325E-2</v>
      </c>
      <c r="AB77" s="54" t="str">
        <f t="shared" si="17"/>
        <v>0.0045943123165469-0.0131242562394301i</v>
      </c>
      <c r="AC77" s="41">
        <f>20*LOG10('B4 at 100Hz'!C$28*50000*IMABS(AB77))</f>
        <v>56.842927372406422</v>
      </c>
      <c r="AD77" s="41">
        <f t="shared" si="18"/>
        <v>695.2585984728895</v>
      </c>
      <c r="AE77" s="36">
        <f t="shared" si="19"/>
        <v>-70.706754450453943</v>
      </c>
      <c r="AG77" s="78"/>
    </row>
    <row r="78" spans="2:33" s="12" customFormat="1" x14ac:dyDescent="0.25">
      <c r="B78" s="37">
        <v>46.8</v>
      </c>
      <c r="C78" s="30" t="str">
        <f t="shared" si="10"/>
        <v>294.053072376005i</v>
      </c>
      <c r="D78" s="31" t="str">
        <f>COMPLEX('B4 at 100Hz'!C$18,2*PI()*B78*'B4 at 100Hz'!C$19)</f>
        <v>6</v>
      </c>
      <c r="E78" s="32" t="str">
        <f>IMSUB(COMPLEX(1,0),IMDIV(COMPLEX('B4 at 100Hz'!C$38,0),IMSUM(COMPLEX('B4 at 100Hz'!C$38,0),IMPRODUCT(C78,COMPLEX('B4 at 100Hz'!C$39,0)))))</f>
        <v>0.914764319935194+0.279232087892305i</v>
      </c>
      <c r="F78" s="32" t="str">
        <f>IMDIV(IMPRODUCT(C78,COMPLEX(('B4 at 100Hz'!C$39*'B4 at 100Hz'!C$13/'B4 at 100Hz'!C$23),0)),IMSUM(COMPLEX('B4 at 100Hz'!C$38,0),IMPRODUCT(C78,COMPLEX('B4 at 100Hz'!C$39,0))))</f>
        <v>0.543232257861831+0.165821812534136i</v>
      </c>
      <c r="G78" s="43" t="str">
        <f>IMPRODUCT(F78,IMSUB(COMPLEX(1,0),IMDIV(IMPRODUCT(COMPLEX('B4 at 100Hz'!C$38,0),E78),IMSUM(COMPLEX(0-(2*PI()*B78)^2*'B4 at 100Hz'!C$37,0),IMPRODUCT(C78,COMPLEX(0,0)),IMPRODUCT(COMPLEX('B4 at 100Hz'!C$38,0),E78)))))</f>
        <v>-0.165332865755991+0.0141536782498173i</v>
      </c>
      <c r="H78" s="45" t="str">
        <f>IMDIV(COMPLEX('B4 at 100Hz'!C$17,0),IMPRODUCT(D78,IMSUM(COMPLEX('B4 at 100Hz'!C$15-(2*PI()*B78)^2*'B4 at 100Hz'!C$14,0),IMPRODUCT(C78,IMSUM(COMPLEX('B4 at 100Hz'!C$16,0),IMDIV(COMPLEX('B4 at 100Hz'!C$17^2,0),D78))),IMPRODUCT(COMPLEX('B4 at 100Hz'!C$13*'B4 at 100Hz'!C$38/'B4 at 100Hz'!C$23,0),G78))))</f>
        <v>0.00022426152098659-0.000545426291952758i</v>
      </c>
      <c r="I78" s="40">
        <f t="shared" si="11"/>
        <v>-67.649131913209061</v>
      </c>
      <c r="J78" s="33" t="str">
        <f>IMPRODUCT(IMDIV(IMPRODUCT(COMPLEX(-'B4 at 100Hz'!C$38,0),F78),IMSUM(IMPRODUCT(COMPLEX('B4 at 100Hz'!C$38,0),E78),COMPLEX(Calculations!C$3-(2*PI()*B78)^2*'B4 at 100Hz'!C$37,0),IMPRODUCT(COMPLEX(Calculations!C$4,0),C78))),H78)</f>
        <v>-0.00013404015860463+0.000426213644710503i</v>
      </c>
      <c r="K78" s="40">
        <f t="shared" si="12"/>
        <v>107.45786837598915</v>
      </c>
      <c r="L78" s="53" t="str">
        <f>IMSUM(IMPRODUCT(COMPLEX(-('B4 at 100Hz'!C$13/'B4 at 100Hz'!C$23),0),H78),IMDIV(IMPRODUCT(COMPLEX(-'B4 at 100Hz'!C$38,0),J78),IMSUM(COMPLEX('B4 at 100Hz'!C$38,0),IMPRODUCT(COMPLEX('B4 at 100Hz'!C$39,0),C78))),IMDIV(IMPRODUCT(COMPLEX('B4 at 100Hz'!C$39*'B4 at 100Hz'!C$13/'B4 at 100Hz'!C$23,0),C78,H78),IMSUM(COMPLEX('B4 at 100Hz'!C$38,0),IMPRODUCT(COMPLEX('B4 at 100Hz'!C$39,0),C78))))</f>
        <v>-0.000028495426532074-8.96154203242316E-06i</v>
      </c>
      <c r="M78" s="41">
        <f t="shared" si="13"/>
        <v>-162.54213162401231</v>
      </c>
      <c r="N78" s="52" t="str">
        <f>IMPRODUCT(COMPLEX(('B4 at 100Hz'!C$9*'B4 at 100Hz'!C$13)/(2*PI()),0),C78,C78,H78)</f>
        <v>-0.0208085036851653+0.0506083475941628i</v>
      </c>
      <c r="O78" s="41">
        <f t="shared" si="14"/>
        <v>112.35086808679098</v>
      </c>
      <c r="P78" s="39" t="str">
        <f>IMPRODUCT(COMPLEX(('B4 at 100Hz'!C$9*'B4 at 100Hz'!C$23)/(2*PI()),0),C78,C78,J78)</f>
        <v>0.0209432794296474-0.0665943068914886i</v>
      </c>
      <c r="Q78" s="36">
        <f t="shared" si="15"/>
        <v>-72.542131624010878</v>
      </c>
      <c r="R78" s="54" t="str">
        <f>IMPRODUCT(COMPLEX(('B4 at 100Hz'!C$9*'B4 at 100Hz'!C$23)/(2*PI()),0),C78,C78,L78)</f>
        <v>0.00445230508931672+0.00140020782472489i</v>
      </c>
      <c r="S78" s="46">
        <f t="shared" si="16"/>
        <v>17.457868375987662</v>
      </c>
      <c r="T78" s="51">
        <f>IMABS(IMDIV(D78,IMSUB(COMPLEX(1,0),IMPRODUCT(COMPLEX('B4 at 100Hz'!C$17,0),IMPRODUCT(C78,H78)))))</f>
        <v>14.782135530984357</v>
      </c>
      <c r="U78" s="34">
        <f>20*LOG10('B4 at 100Hz'!C$28*50000*IMABS(N78))</f>
        <v>68.742206220523741</v>
      </c>
      <c r="V78" s="35">
        <f>20*LOG10('B4 at 100Hz'!C$28*50000*IMABS(P78))</f>
        <v>70.857740873056059</v>
      </c>
      <c r="W78" s="35">
        <f>20*LOG10('B4 at 100Hz'!C$28*50000*IMABS(R78))</f>
        <v>47.360697134253428</v>
      </c>
      <c r="X78" s="41">
        <f>1000*'B4 at 100Hz'!C$28*IMABS(H78)</f>
        <v>0.58973135387950504</v>
      </c>
      <c r="Y78" s="41">
        <f>1000*'B4 at 100Hz'!C$28*IMABS(J78)</f>
        <v>0.44679395145431999</v>
      </c>
      <c r="Z78" s="41">
        <f>'B4 at 100Hz'!C$28*IMABS(IMPRODUCT(C78,J78))</f>
        <v>0.13138113414415803</v>
      </c>
      <c r="AA78" s="41">
        <f>1000*'B4 at 100Hz'!C$28*IMABS(L78)</f>
        <v>2.987136704008897E-2</v>
      </c>
      <c r="AB78" s="54" t="str">
        <f t="shared" si="17"/>
        <v>0.00458708083379882-0.0145857514726009i</v>
      </c>
      <c r="AC78" s="41">
        <f>20*LOG10('B4 at 100Hz'!C$28*50000*IMABS(AB78))</f>
        <v>57.66757499602069</v>
      </c>
      <c r="AD78" s="41">
        <f t="shared" si="18"/>
        <v>764.50221810712242</v>
      </c>
      <c r="AE78" s="36">
        <f t="shared" si="19"/>
        <v>-72.542131624011304</v>
      </c>
      <c r="AG78" s="78"/>
    </row>
    <row r="79" spans="2:33" s="12" customFormat="1" x14ac:dyDescent="0.25">
      <c r="B79" s="37">
        <v>47.9</v>
      </c>
      <c r="C79" s="30" t="str">
        <f t="shared" si="10"/>
        <v>300.964576213902i</v>
      </c>
      <c r="D79" s="31" t="str">
        <f>COMPLEX('B4 at 100Hz'!C$18,2*PI()*B79*'B4 at 100Hz'!C$19)</f>
        <v>6</v>
      </c>
      <c r="E79" s="32" t="str">
        <f>IMSUB(COMPLEX(1,0),IMDIV(COMPLEX('B4 at 100Hz'!C$38,0),IMSUM(COMPLEX('B4 at 100Hz'!C$38,0),IMPRODUCT(C79,COMPLEX('B4 at 100Hz'!C$39,0)))))</f>
        <v>0.918318064392973+0.27387953009036i</v>
      </c>
      <c r="F79" s="32" t="str">
        <f>IMDIV(IMPRODUCT(C79,COMPLEX(('B4 at 100Hz'!C$39*'B4 at 100Hz'!C$13/'B4 at 100Hz'!C$23),0)),IMSUM(COMPLEX('B4 at 100Hz'!C$38,0),IMPRODUCT(C79,COMPLEX('B4 at 100Hz'!C$39,0))))</f>
        <v>0.545342646935383+0.162643199205304i</v>
      </c>
      <c r="G79" s="43" t="str">
        <f>IMPRODUCT(F79,IMSUB(COMPLEX(1,0),IMDIV(IMPRODUCT(COMPLEX('B4 at 100Hz'!C$38,0),E79),IMSUM(COMPLEX(0-(2*PI()*B79)^2*'B4 at 100Hz'!C$37,0),IMPRODUCT(C79,COMPLEX(0,0)),IMPRODUCT(COMPLEX('B4 at 100Hz'!C$38,0),E79)))))</f>
        <v>-0.175440558492458+0.0155797892027354i</v>
      </c>
      <c r="H79" s="45" t="str">
        <f>IMDIV(COMPLEX('B4 at 100Hz'!C$17,0),IMPRODUCT(D79,IMSUM(COMPLEX('B4 at 100Hz'!C$15-(2*PI()*B79)^2*'B4 at 100Hz'!C$14,0),IMPRODUCT(C79,IMSUM(COMPLEX('B4 at 100Hz'!C$16,0),IMDIV(COMPLEX('B4 at 100Hz'!C$17^2,0),D79))),IMPRODUCT(COMPLEX('B4 at 100Hz'!C$13*'B4 at 100Hz'!C$38/'B4 at 100Hz'!C$23,0),G79))))</f>
        <v>0.000205546618968278-0.000544377916315253i</v>
      </c>
      <c r="I79" s="40">
        <f t="shared" si="11"/>
        <v>-69.314429154023429</v>
      </c>
      <c r="J79" s="33" t="str">
        <f>IMPRODUCT(IMDIV(IMPRODUCT(COMPLEX(-'B4 at 100Hz'!C$38,0),F79),IMSUM(IMPRODUCT(COMPLEX('B4 at 100Hz'!C$38,0),E79),COMPLEX(Calculations!C$3-(2*PI()*B79)^2*'B4 at 100Hz'!C$37,0),IMPRODUCT(COMPLEX(Calculations!C$4,0),C79))),H79)</f>
        <v>-0.000120204847630616+0.000430212292764459i</v>
      </c>
      <c r="K79" s="40">
        <f t="shared" si="12"/>
        <v>105.61079973527146</v>
      </c>
      <c r="L79" s="53" t="str">
        <f>IMSUM(IMPRODUCT(COMPLEX(-('B4 at 100Hz'!C$13/'B4 at 100Hz'!C$23),0),H79),IMDIV(IMPRODUCT(COMPLEX(-'B4 at 100Hz'!C$38,0),J79),IMSUM(COMPLEX('B4 at 100Hz'!C$38,0),IMPRODUCT(COMPLEX('B4 at 100Hz'!C$39,0),C79))),IMDIV(IMPRODUCT(COMPLEX('B4 at 100Hz'!C$39*'B4 at 100Hz'!C$13/'B4 at 100Hz'!C$23,0),C79,H79),IMSUM(COMPLEX('B4 at 100Hz'!C$38,0),IMPRODUCT(COMPLEX('B4 at 100Hz'!C$39,0),C79))))</f>
        <v>-0.000029438812604883-0.0000082254460021535i</v>
      </c>
      <c r="M79" s="41">
        <f t="shared" si="13"/>
        <v>-164.38920026472647</v>
      </c>
      <c r="N79" s="52" t="str">
        <f>IMPRODUCT(COMPLEX(('B4 at 100Hz'!C$9*'B4 at 100Hz'!C$13)/(2*PI()),0),C79,C79,H79)</f>
        <v>-0.0199790919933245+0.0529134291957157i</v>
      </c>
      <c r="O79" s="41">
        <f t="shared" si="14"/>
        <v>110.6855708459766</v>
      </c>
      <c r="P79" s="39" t="str">
        <f>IMPRODUCT(COMPLEX(('B4 at 100Hz'!C$9*'B4 at 100Hz'!C$23)/(2*PI()),0),C79,C79,J79)</f>
        <v>0.019674833107537-0.0704160874356927i</v>
      </c>
      <c r="Q79" s="36">
        <f t="shared" si="15"/>
        <v>-74.389200264728544</v>
      </c>
      <c r="R79" s="54" t="str">
        <f>IMPRODUCT(COMPLEX(('B4 at 100Hz'!C$9*'B4 at 100Hz'!C$23)/(2*PI()),0),C79,C79,L79)</f>
        <v>0.00481847226881394+0.00134632072264454i</v>
      </c>
      <c r="S79" s="46">
        <f t="shared" si="16"/>
        <v>15.610799735273581</v>
      </c>
      <c r="T79" s="51">
        <f>IMABS(IMDIV(D79,IMSUB(COMPLEX(1,0),IMPRODUCT(COMPLEX('B4 at 100Hz'!C$17,0),IMPRODUCT(C79,H79)))))</f>
        <v>15.716011421091361</v>
      </c>
      <c r="U79" s="34">
        <f>20*LOG10('B4 at 100Hz'!C$28*50000*IMABS(N79))</f>
        <v>69.029535843662288</v>
      </c>
      <c r="V79" s="35">
        <f>20*LOG10('B4 at 100Hz'!C$28*50000*IMABS(P79))</f>
        <v>71.259303271641187</v>
      </c>
      <c r="W79" s="35">
        <f>20*LOG10('B4 at 100Hz'!C$28*50000*IMABS(R79))</f>
        <v>47.964052739647599</v>
      </c>
      <c r="X79" s="41">
        <f>1000*'B4 at 100Hz'!C$28*IMABS(H79)</f>
        <v>0.58189064981405836</v>
      </c>
      <c r="Y79" s="41">
        <f>1000*'B4 at 100Hz'!C$28*IMABS(J79)</f>
        <v>0.44668985016401724</v>
      </c>
      <c r="Z79" s="41">
        <f>'B4 at 100Hz'!C$28*IMABS(IMPRODUCT(C79,J79))</f>
        <v>0.13443782145366528</v>
      </c>
      <c r="AA79" s="41">
        <f>1000*'B4 at 100Hz'!C$28*IMABS(L79)</f>
        <v>3.0566348318367392E-2</v>
      </c>
      <c r="AB79" s="54" t="str">
        <f t="shared" si="17"/>
        <v>0.00451421338302644-0.0161563375173325i</v>
      </c>
      <c r="AC79" s="41">
        <f>20*LOG10('B4 at 100Hz'!C$28*50000*IMABS(AB79))</f>
        <v>58.472723808223591</v>
      </c>
      <c r="AD79" s="41">
        <f t="shared" si="18"/>
        <v>838.75706322131941</v>
      </c>
      <c r="AE79" s="36">
        <f t="shared" si="19"/>
        <v>-74.389200264728146</v>
      </c>
      <c r="AG79" s="78"/>
    </row>
    <row r="80" spans="2:33" s="12" customFormat="1" x14ac:dyDescent="0.25">
      <c r="B80" s="37">
        <v>49</v>
      </c>
      <c r="C80" s="30" t="str">
        <f t="shared" si="10"/>
        <v>307.8760800518i</v>
      </c>
      <c r="D80" s="31" t="str">
        <f>COMPLEX('B4 at 100Hz'!C$18,2*PI()*B80*'B4 at 100Hz'!C$19)</f>
        <v>6</v>
      </c>
      <c r="E80" s="32" t="str">
        <f>IMSUB(COMPLEX(1,0),IMDIV(COMPLEX('B4 at 100Hz'!C$38,0),IMSUM(COMPLEX('B4 at 100Hz'!C$38,0),IMPRODUCT(C80,COMPLEX('B4 at 100Hz'!C$39,0)))))</f>
        <v>0.921660177518039+0.268705591113129i</v>
      </c>
      <c r="F80" s="32" t="str">
        <f>IMDIV(IMPRODUCT(C80,COMPLEX(('B4 at 100Hz'!C$39*'B4 at 100Hz'!C$13/'B4 at 100Hz'!C$23),0)),IMSUM(COMPLEX('B4 at 100Hz'!C$38,0),IMPRODUCT(C80,COMPLEX('B4 at 100Hz'!C$39,0))))</f>
        <v>0.547327358865427+0.159570658561348i</v>
      </c>
      <c r="G80" s="43" t="str">
        <f>IMPRODUCT(F80,IMSUB(COMPLEX(1,0),IMDIV(IMPRODUCT(COMPLEX('B4 at 100Hz'!C$38,0),E80),IMSUM(COMPLEX(0-(2*PI()*B80)^2*'B4 at 100Hz'!C$37,0),IMPRODUCT(C80,COMPLEX(0,0)),IMPRODUCT(COMPLEX('B4 at 100Hz'!C$38,0),E80)))))</f>
        <v>-0.186055427316212+0.0171389392184955i</v>
      </c>
      <c r="H80" s="45" t="str">
        <f>IMDIV(COMPLEX('B4 at 100Hz'!C$17,0),IMPRODUCT(D80,IMSUM(COMPLEX('B4 at 100Hz'!C$15-(2*PI()*B80)^2*'B4 at 100Hz'!C$14,0),IMPRODUCT(C80,IMSUM(COMPLEX('B4 at 100Hz'!C$16,0),IMDIV(COMPLEX('B4 at 100Hz'!C$17^2,0),D80))),IMPRODUCT(COMPLEX('B4 at 100Hz'!C$13*'B4 at 100Hz'!C$38/'B4 at 100Hz'!C$23,0),G80))))</f>
        <v>0.000186967238368477-0.000542543536052034i</v>
      </c>
      <c r="I80" s="40">
        <f t="shared" si="11"/>
        <v>-70.985412940890228</v>
      </c>
      <c r="J80" s="33" t="str">
        <f>IMPRODUCT(IMDIV(IMPRODUCT(COMPLEX(-'B4 at 100Hz'!C$38,0),F80),IMSUM(IMPRODUCT(COMPLEX('B4 at 100Hz'!C$38,0),E80),COMPLEX(Calculations!C$3-(2*PI()*B80)^2*'B4 at 100Hz'!C$37,0),IMPRODUCT(COMPLEX(Calculations!C$4,0),C80))),H80)</f>
        <v>-0.000106154305460206+0.000433767553402986i</v>
      </c>
      <c r="K80" s="40">
        <f t="shared" si="12"/>
        <v>103.75150303669591</v>
      </c>
      <c r="L80" s="53" t="str">
        <f>IMSUM(IMPRODUCT(COMPLEX(-('B4 at 100Hz'!C$13/'B4 at 100Hz'!C$23),0),H80),IMDIV(IMPRODUCT(COMPLEX(-'B4 at 100Hz'!C$38,0),J80),IMSUM(COMPLEX('B4 at 100Hz'!C$38,0),IMPRODUCT(COMPLEX('B4 at 100Hz'!C$39,0),C80))),IMDIV(IMPRODUCT(COMPLEX('B4 at 100Hz'!C$39*'B4 at 100Hz'!C$13/'B4 at 100Hz'!C$23,0),C80,H80),IMSUM(COMPLEX('B4 at 100Hz'!C$38,0),IMPRODUCT(COMPLEX('B4 at 100Hz'!C$39,0),C80))))</f>
        <v>-0.00003036372873821-7.43080138221211E-06i</v>
      </c>
      <c r="M80" s="41">
        <f t="shared" si="13"/>
        <v>-166.24849696330861</v>
      </c>
      <c r="N80" s="52" t="str">
        <f>IMPRODUCT(COMPLEX(('B4 at 100Hz'!C$9*'B4 at 100Hz'!C$13)/(2*PI()),0),C80,C80,H80)</f>
        <v>-0.019017440038302+0.0551850113157444i</v>
      </c>
      <c r="O80" s="41">
        <f t="shared" si="14"/>
        <v>109.01458705910979</v>
      </c>
      <c r="P80" s="39" t="str">
        <f>IMPRODUCT(COMPLEX(('B4 at 100Hz'!C$9*'B4 at 100Hz'!C$23)/(2*PI()),0),C80,C80,J80)</f>
        <v>0.0181822582221985-0.0742963145036158i</v>
      </c>
      <c r="Q80" s="36">
        <f t="shared" si="15"/>
        <v>-76.248496963304078</v>
      </c>
      <c r="R80" s="54" t="str">
        <f>IMPRODUCT(COMPLEX(('B4 at 100Hz'!C$9*'B4 at 100Hz'!C$23)/(2*PI()),0),C80,C80,L80)</f>
        <v>0.00520074201525328+0.0012727580755535i</v>
      </c>
      <c r="S80" s="46">
        <f t="shared" si="16"/>
        <v>13.751503036691378</v>
      </c>
      <c r="T80" s="51">
        <f>IMABS(IMDIV(D80,IMSUB(COMPLEX(1,0),IMPRODUCT(COMPLEX('B4 at 100Hz'!C$17,0),IMPRODUCT(C80,H80)))))</f>
        <v>16.771884523422536</v>
      </c>
      <c r="U80" s="34">
        <f>20*LOG10('B4 at 100Hz'!C$28*50000*IMABS(N80))</f>
        <v>69.303183244905782</v>
      </c>
      <c r="V80" s="35">
        <f>20*LOG10('B4 at 100Hz'!C$28*50000*IMABS(P80))</f>
        <v>71.651357287521563</v>
      </c>
      <c r="W80" s="35">
        <f>20*LOG10('B4 at 100Hz'!C$28*50000*IMABS(R80))</f>
        <v>48.553318087806829</v>
      </c>
      <c r="X80" s="41">
        <f>1000*'B4 at 100Hz'!C$28*IMABS(H80)</f>
        <v>0.57385558874596621</v>
      </c>
      <c r="Y80" s="41">
        <f>1000*'B4 at 100Hz'!C$28*IMABS(J80)</f>
        <v>0.44656805411152173</v>
      </c>
      <c r="Z80" s="41">
        <f>'B4 at 100Hz'!C$28*IMABS(IMPRODUCT(C80,J80))</f>
        <v>0.13748762197621528</v>
      </c>
      <c r="AA80" s="41">
        <f>1000*'B4 at 100Hz'!C$28*IMABS(L80)</f>
        <v>3.1259763787806927E-2</v>
      </c>
      <c r="AB80" s="54" t="str">
        <f t="shared" si="17"/>
        <v>0.00436556019914978-0.0178385451123179i</v>
      </c>
      <c r="AC80" s="41">
        <f>20*LOG10('B4 at 100Hz'!C$28*50000*IMABS(AB80))</f>
        <v>59.259200488661989</v>
      </c>
      <c r="AD80" s="41">
        <f t="shared" si="18"/>
        <v>918.24807048068703</v>
      </c>
      <c r="AE80" s="36">
        <f t="shared" si="19"/>
        <v>-76.248496963304135</v>
      </c>
      <c r="AG80" s="78"/>
    </row>
    <row r="81" spans="2:33" s="12" customFormat="1" x14ac:dyDescent="0.25">
      <c r="B81" s="37">
        <v>50.1</v>
      </c>
      <c r="C81" s="30" t="str">
        <f t="shared" si="10"/>
        <v>314.787583889697i</v>
      </c>
      <c r="D81" s="31" t="str">
        <f>COMPLEX('B4 at 100Hz'!C$18,2*PI()*B81*'B4 at 100Hz'!C$19)</f>
        <v>6</v>
      </c>
      <c r="E81" s="32" t="str">
        <f>IMSUB(COMPLEX(1,0),IMDIV(COMPLEX('B4 at 100Hz'!C$38,0),IMSUM(COMPLEX('B4 at 100Hz'!C$38,0),IMPRODUCT(C81,COMPLEX('B4 at 100Hz'!C$39,0)))))</f>
        <v>0.924806653468229+0.263703066286921i</v>
      </c>
      <c r="F81" s="32" t="str">
        <f>IMDIV(IMPRODUCT(C81,COMPLEX(('B4 at 100Hz'!C$39*'B4 at 100Hz'!C$13/'B4 at 100Hz'!C$23),0)),IMSUM(COMPLEX('B4 at 100Hz'!C$38,0),IMPRODUCT(C81,COMPLEX('B4 at 100Hz'!C$39,0))))</f>
        <v>0.549195891773285+0.156599912111003i</v>
      </c>
      <c r="G81" s="43" t="str">
        <f>IMPRODUCT(F81,IMSUB(COMPLEX(1,0),IMDIV(IMPRODUCT(COMPLEX('B4 at 100Hz'!C$38,0),E81),IMSUM(COMPLEX(0-(2*PI()*B81)^2*'B4 at 100Hz'!C$37,0),IMPRODUCT(C81,COMPLEX(0,0)),IMPRODUCT(COMPLEX('B4 at 100Hz'!C$38,0),E81)))))</f>
        <v>-0.197207311991573+0.0188443630017764i</v>
      </c>
      <c r="H81" s="45" t="str">
        <f>IMDIV(COMPLEX('B4 at 100Hz'!C$17,0),IMPRODUCT(D81,IMSUM(COMPLEX('B4 at 100Hz'!C$15-(2*PI()*B81)^2*'B4 at 100Hz'!C$14,0),IMPRODUCT(C81,IMSUM(COMPLEX('B4 at 100Hz'!C$16,0),IMDIV(COMPLEX('B4 at 100Hz'!C$17^2,0),D81))),IMPRODUCT(COMPLEX('B4 at 100Hz'!C$13*'B4 at 100Hz'!C$38/'B4 at 100Hz'!C$23,0),G81))))</f>
        <v>0.000168558868928305-0.000539924859479837i</v>
      </c>
      <c r="I81" s="40">
        <f t="shared" si="11"/>
        <v>-72.662184654417999</v>
      </c>
      <c r="J81" s="33" t="str">
        <f>IMPRODUCT(IMDIV(IMPRODUCT(COMPLEX(-'B4 at 100Hz'!C$38,0),F81),IMSUM(IMPRODUCT(COMPLEX('B4 at 100Hz'!C$38,0),E81),COMPLEX(Calculations!C$3-(2*PI()*B81)^2*'B4 at 100Hz'!C$37,0),IMPRODUCT(COMPLEX(Calculations!C$4,0),C81))),H81)</f>
        <v>-0.0000918980458562678+0.000436864852047201i</v>
      </c>
      <c r="K81" s="40">
        <f t="shared" si="12"/>
        <v>101.87942690836846</v>
      </c>
      <c r="L81" s="53" t="str">
        <f>IMSUM(IMPRODUCT(COMPLEX(-('B4 at 100Hz'!C$13/'B4 at 100Hz'!C$23),0),H81),IMDIV(IMPRODUCT(COMPLEX(-'B4 at 100Hz'!C$38,0),J81),IMSUM(COMPLEX('B4 at 100Hz'!C$38,0),IMPRODUCT(COMPLEX('B4 at 100Hz'!C$39,0),C81))),IMDIV(IMPRODUCT(COMPLEX('B4 at 100Hz'!C$39*'B4 at 100Hz'!C$13/'B4 at 100Hz'!C$23,0),C81,H81),IMSUM(COMPLEX('B4 at 100Hz'!C$38,0),IMPRODUCT(COMPLEX('B4 at 100Hz'!C$39,0),C81))))</f>
        <v>-0.000031267041553664-6.57727442485503E-06i</v>
      </c>
      <c r="M81" s="41">
        <f t="shared" si="13"/>
        <v>-168.12057309163279</v>
      </c>
      <c r="N81" s="52" t="str">
        <f>IMPRODUCT(COMPLEX(('B4 at 100Hz'!C$9*'B4 at 100Hz'!C$13)/(2*PI()),0),C81,C81,H81)</f>
        <v>-0.0179234431386792+0.0574120636877458i</v>
      </c>
      <c r="O81" s="41">
        <f t="shared" si="14"/>
        <v>107.33781534558194</v>
      </c>
      <c r="P81" s="39" t="str">
        <f>IMPRODUCT(COMPLEX(('B4 at 100Hz'!C$9*'B4 at 100Hz'!C$23)/(2*PI()),0),C81,C81,J81)</f>
        <v>0.0164550715973975-0.0782241053315373i</v>
      </c>
      <c r="Q81" s="36">
        <f t="shared" si="15"/>
        <v>-78.120573091631499</v>
      </c>
      <c r="R81" s="54" t="str">
        <f>IMPRODUCT(COMPLEX(('B4 at 100Hz'!C$9*'B4 at 100Hz'!C$23)/(2*PI()),0),C81,C81,L81)</f>
        <v>0.00559861096730004+0.00117771298147075i</v>
      </c>
      <c r="S81" s="46">
        <f t="shared" si="16"/>
        <v>11.879426908367211</v>
      </c>
      <c r="T81" s="51">
        <f>IMABS(IMDIV(D81,IMSUB(COMPLEX(1,0),IMPRODUCT(COMPLEX('B4 at 100Hz'!C$17,0),IMPRODUCT(C81,H81)))))</f>
        <v>17.968108311905617</v>
      </c>
      <c r="U81" s="34">
        <f>20*LOG10('B4 at 100Hz'!C$28*50000*IMABS(N81))</f>
        <v>69.563359271275729</v>
      </c>
      <c r="V81" s="35">
        <f>20*LOG10('B4 at 100Hz'!C$28*50000*IMABS(P81))</f>
        <v>72.034259167974156</v>
      </c>
      <c r="W81" s="35">
        <f>20*LOG10('B4 at 100Hz'!C$28*50000*IMABS(R81))</f>
        <v>49.129052885033921</v>
      </c>
      <c r="X81" s="41">
        <f>1000*'B4 at 100Hz'!C$28*IMABS(H81)</f>
        <v>0.5656243861244945</v>
      </c>
      <c r="Y81" s="41">
        <f>1000*'B4 at 100Hz'!C$28*IMABS(J81)</f>
        <v>0.44642597346752072</v>
      </c>
      <c r="Z81" s="41">
        <f>'B4 at 100Hz'!C$28*IMABS(IMPRODUCT(C81,J81))</f>
        <v>0.14052935357344648</v>
      </c>
      <c r="AA81" s="41">
        <f>1000*'B4 at 100Hz'!C$28*IMABS(L81)</f>
        <v>3.1951344672461024E-2</v>
      </c>
      <c r="AB81" s="54" t="str">
        <f t="shared" si="17"/>
        <v>0.00413023942601834-0.0196343286623208i</v>
      </c>
      <c r="AC81" s="41">
        <f>20*LOG10('B4 at 100Hz'!C$28*50000*IMABS(AB81))</f>
        <v>60.027768202663822</v>
      </c>
      <c r="AD81" s="41">
        <f t="shared" si="18"/>
        <v>1003.2020481142722</v>
      </c>
      <c r="AE81" s="36">
        <f t="shared" si="19"/>
        <v>-78.120573091631357</v>
      </c>
      <c r="AG81" s="78"/>
    </row>
    <row r="82" spans="2:33" s="12" customFormat="1" x14ac:dyDescent="0.25">
      <c r="B82" s="37">
        <v>51.3</v>
      </c>
      <c r="C82" s="30" t="str">
        <f t="shared" si="10"/>
        <v>322.327406258313i</v>
      </c>
      <c r="D82" s="31" t="str">
        <f>COMPLEX('B4 at 100Hz'!C$18,2*PI()*B82*'B4 at 100Hz'!C$19)</f>
        <v>6</v>
      </c>
      <c r="E82" s="32" t="str">
        <f>IMSUB(COMPLEX(1,0),IMDIV(COMPLEX('B4 at 100Hz'!C$38,0),IMSUM(COMPLEX('B4 at 100Hz'!C$38,0),IMPRODUCT(C82,COMPLEX('B4 at 100Hz'!C$39,0)))))</f>
        <v>0.928033121460444+0.258433060835546i</v>
      </c>
      <c r="F82" s="32" t="str">
        <f>IMDIV(IMPRODUCT(C82,COMPLEX(('B4 at 100Hz'!C$39*'B4 at 100Hz'!C$13/'B4 at 100Hz'!C$23),0)),IMSUM(COMPLEX('B4 at 100Hz'!C$38,0),IMPRODUCT(C82,COMPLEX('B4 at 100Hz'!C$39,0))))</f>
        <v>0.551111927908641+0.153470322447408i</v>
      </c>
      <c r="G82" s="43" t="str">
        <f>IMPRODUCT(F82,IMSUB(COMPLEX(1,0),IMDIV(IMPRODUCT(COMPLEX('B4 at 100Hz'!C$38,0),E82),IMSUM(COMPLEX(0-(2*PI()*B82)^2*'B4 at 100Hz'!C$37,0),IMPRODUCT(C82,COMPLEX(0,0)),IMPRODUCT(COMPLEX('B4 at 100Hz'!C$38,0),E82)))))</f>
        <v>-0.210023581210458+0.02088908876778i</v>
      </c>
      <c r="H82" s="45" t="str">
        <f>IMDIV(COMPLEX('B4 at 100Hz'!C$17,0),IMPRODUCT(D82,IMSUM(COMPLEX('B4 at 100Hz'!C$15-(2*PI()*B82)^2*'B4 at 100Hz'!C$14,0),IMPRODUCT(C82,IMSUM(COMPLEX('B4 at 100Hz'!C$16,0),IMDIV(COMPLEX('B4 at 100Hz'!C$17^2,0),D82))),IMPRODUCT(COMPLEX('B4 at 100Hz'!C$13*'B4 at 100Hz'!C$38/'B4 at 100Hz'!C$23,0),G82))))</f>
        <v>0.000148714468401444-0.000536177285631821i</v>
      </c>
      <c r="I82" s="40">
        <f t="shared" si="11"/>
        <v>-74.498080236498382</v>
      </c>
      <c r="J82" s="33" t="str">
        <f>IMPRODUCT(IMDIV(IMPRODUCT(COMPLEX(-'B4 at 100Hz'!C$38,0),F82),IMSUM(IMPRODUCT(COMPLEX('B4 at 100Hz'!C$38,0),E82),COMPLEX(Calculations!C$3-(2*PI()*B82)^2*'B4 at 100Hz'!C$37,0),IMPRODUCT(COMPLEX(Calculations!C$4,0),C82))),H82)</f>
        <v>-0.0000761232908003989+0.00043970370151343i</v>
      </c>
      <c r="K82" s="40">
        <f t="shared" si="12"/>
        <v>99.821922916068388</v>
      </c>
      <c r="L82" s="53" t="str">
        <f>IMSUM(IMPRODUCT(COMPLEX(-('B4 at 100Hz'!C$13/'B4 at 100Hz'!C$23),0),H82),IMDIV(IMPRODUCT(COMPLEX(-'B4 at 100Hz'!C$38,0),J82),IMSUM(COMPLEX('B4 at 100Hz'!C$38,0),IMPRODUCT(COMPLEX('B4 at 100Hz'!C$39,0),C82))),IMDIV(IMPRODUCT(COMPLEX('B4 at 100Hz'!C$39*'B4 at 100Hz'!C$13/'B4 at 100Hz'!C$23,0),C82,H82),IMSUM(COMPLEX('B4 at 100Hz'!C$38,0),IMPRODUCT(COMPLEX('B4 at 100Hz'!C$39,0),C82))))</f>
        <v>-0.0000322239998394849-5.57874974008681E-06i</v>
      </c>
      <c r="M82" s="41">
        <f t="shared" si="13"/>
        <v>-170.17807708393104</v>
      </c>
      <c r="N82" s="52" t="str">
        <f>IMPRODUCT(COMPLEX(('B4 at 100Hz'!C$9*'B4 at 100Hz'!C$13)/(2*PI()),0),C82,C82,H82)</f>
        <v>-0.0165799163660803+0.0597774691912979i</v>
      </c>
      <c r="O82" s="41">
        <f t="shared" si="14"/>
        <v>105.50191976350159</v>
      </c>
      <c r="P82" s="39" t="str">
        <f>IMPRODUCT(COMPLEX(('B4 at 100Hz'!C$9*'B4 at 100Hz'!C$23)/(2*PI()),0),C82,C82,J82)</f>
        <v>0.0142912538256903-0.0825492059046804i</v>
      </c>
      <c r="Q82" s="36">
        <f t="shared" si="15"/>
        <v>-80.178077083931612</v>
      </c>
      <c r="R82" s="54" t="str">
        <f>IMPRODUCT(COMPLEX(('B4 at 100Hz'!C$9*'B4 at 100Hz'!C$23)/(2*PI()),0),C82,C82,L82)</f>
        <v>0.00604967751844314+0.00104734474465424i</v>
      </c>
      <c r="S82" s="46">
        <f t="shared" si="16"/>
        <v>9.8219229160689139</v>
      </c>
      <c r="T82" s="51">
        <f>IMABS(IMDIV(D82,IMSUB(COMPLEX(1,0),IMPRODUCT(COMPLEX('B4 at 100Hz'!C$17,0),IMPRODUCT(C82,H82)))))</f>
        <v>19.455655449179911</v>
      </c>
      <c r="U82" s="34">
        <f>20*LOG10('B4 at 100Hz'!C$28*50000*IMABS(N82))</f>
        <v>69.832020960540447</v>
      </c>
      <c r="V82" s="35">
        <f>20*LOG10('B4 at 100Hz'!C$28*50000*IMABS(P82))</f>
        <v>72.441912018891628</v>
      </c>
      <c r="W82" s="35">
        <f>20*LOG10('B4 at 100Hz'!C$28*50000*IMABS(R82))</f>
        <v>49.742298520843022</v>
      </c>
      <c r="X82" s="41">
        <f>1000*'B4 at 100Hz'!C$28*IMABS(H82)</f>
        <v>0.55641897410084018</v>
      </c>
      <c r="Y82" s="41">
        <f>1000*'B4 at 100Hz'!C$28*IMABS(J82)</f>
        <v>0.44624444033163435</v>
      </c>
      <c r="Z82" s="41">
        <f>'B4 at 100Hz'!C$28*IMABS(IMPRODUCT(C82,J82))</f>
        <v>0.14383681300928791</v>
      </c>
      <c r="AA82" s="41">
        <f>1000*'B4 at 100Hz'!C$28*IMABS(L82)</f>
        <v>3.2703342555733372E-2</v>
      </c>
      <c r="AB82" s="54" t="str">
        <f t="shared" si="17"/>
        <v>0.00376101497805314-0.0217243919687283i</v>
      </c>
      <c r="AC82" s="41">
        <f>20*LOG10('B4 at 100Hz'!C$28*50000*IMABS(AB82))</f>
        <v>60.846606623364075</v>
      </c>
      <c r="AD82" s="41">
        <f t="shared" si="18"/>
        <v>1102.3774762712717</v>
      </c>
      <c r="AE82" s="36">
        <f t="shared" si="19"/>
        <v>-80.178077083931242</v>
      </c>
      <c r="AG82" s="78"/>
    </row>
    <row r="83" spans="2:33" s="12" customFormat="1" x14ac:dyDescent="0.25">
      <c r="B83" s="37">
        <v>52.5</v>
      </c>
      <c r="C83" s="30" t="str">
        <f t="shared" si="10"/>
        <v>329.867228626928i</v>
      </c>
      <c r="D83" s="31" t="str">
        <f>COMPLEX('B4 at 100Hz'!C$18,2*PI()*B83*'B4 at 100Hz'!C$19)</f>
        <v>6</v>
      </c>
      <c r="E83" s="32" t="str">
        <f>IMSUB(COMPLEX(1,0),IMDIV(COMPLEX('B4 at 100Hz'!C$38,0),IMSUM(COMPLEX('B4 at 100Hz'!C$38,0),IMPRODUCT(C83,COMPLEX('B4 at 100Hz'!C$39,0)))))</f>
        <v>0.931061226248438+0.25334999353699i</v>
      </c>
      <c r="F83" s="32" t="str">
        <f>IMDIV(IMPRODUCT(C83,COMPLEX(('B4 at 100Hz'!C$39*'B4 at 100Hz'!C$13/'B4 at 100Hz'!C$23),0)),IMSUM(COMPLEX('B4 at 100Hz'!C$38,0),IMPRODUCT(C83,COMPLEX('B4 at 100Hz'!C$39,0))))</f>
        <v>0.552910166170864+0.150451745896834i</v>
      </c>
      <c r="G83" s="43" t="str">
        <f>IMPRODUCT(F83,IMSUB(COMPLEX(1,0),IMDIV(IMPRODUCT(COMPLEX('B4 at 100Hz'!C$38,0),E83),IMSUM(COMPLEX(0-(2*PI()*B83)^2*'B4 at 100Hz'!C$37,0),IMPRODUCT(C83,COMPLEX(0,0)),IMPRODUCT(COMPLEX('B4 at 100Hz'!C$38,0),E83)))))</f>
        <v>-0.223563355488083+0.0231471981523472i</v>
      </c>
      <c r="H83" s="45" t="str">
        <f>IMDIV(COMPLEX('B4 at 100Hz'!C$17,0),IMPRODUCT(D83,IMSUM(COMPLEX('B4 at 100Hz'!C$15-(2*PI()*B83)^2*'B4 at 100Hz'!C$14,0),IMPRODUCT(C83,IMSUM(COMPLEX('B4 at 100Hz'!C$16,0),IMDIV(COMPLEX('B4 at 100Hz'!C$17^2,0),D83))),IMPRODUCT(COMPLEX('B4 at 100Hz'!C$13*'B4 at 100Hz'!C$38/'B4 at 100Hz'!C$23,0),G83))))</f>
        <v>0.000129164211869174-0.000531505980845434i</v>
      </c>
      <c r="I83" s="40">
        <f t="shared" si="11"/>
        <v>-76.341011255604727</v>
      </c>
      <c r="J83" s="33" t="str">
        <f>IMPRODUCT(IMDIV(IMPRODUCT(COMPLEX(-'B4 at 100Hz'!C$38,0),F83),IMSUM(IMPRODUCT(COMPLEX('B4 at 100Hz'!C$38,0),E83),COMPLEX(Calculations!C$3-(2*PI()*B83)^2*'B4 at 100Hz'!C$37,0),IMPRODUCT(COMPLEX(Calculations!C$4,0),C83))),H83)</f>
        <v>-0.0000601306498200803+0.000441959365609499i</v>
      </c>
      <c r="K83" s="40">
        <f t="shared" si="12"/>
        <v>97.747787804947222</v>
      </c>
      <c r="L83" s="53" t="str">
        <f>IMSUM(IMPRODUCT(COMPLEX(-('B4 at 100Hz'!C$13/'B4 at 100Hz'!C$23),0),H83),IMDIV(IMPRODUCT(COMPLEX(-'B4 at 100Hz'!C$38,0),J83),IMSUM(COMPLEX('B4 at 100Hz'!C$38,0),IMPRODUCT(COMPLEX('B4 at 100Hz'!C$39,0),C83))),IMDIV(IMPRODUCT(COMPLEX('B4 at 100Hz'!C$39*'B4 at 100Hz'!C$13/'B4 at 100Hz'!C$23,0),C83,H83),IMSUM(COMPLEX('B4 at 100Hz'!C$38,0),IMPRODUCT(COMPLEX('B4 at 100Hz'!C$39,0),C83))))</f>
        <v>-0.000033146952420713-4.50979873650552E-06i</v>
      </c>
      <c r="M83" s="41">
        <f t="shared" si="13"/>
        <v>-172.25221219505377</v>
      </c>
      <c r="N83" s="52" t="str">
        <f>IMPRODUCT(COMPLEX(('B4 at 100Hz'!C$9*'B4 at 100Hz'!C$13)/(2*PI()),0),C83,C83,H83)</f>
        <v>-0.0150818698059268+0.0620613395009253i</v>
      </c>
      <c r="O83" s="41">
        <f t="shared" si="14"/>
        <v>103.65898874439527</v>
      </c>
      <c r="P83" s="39" t="str">
        <f>IMPRODUCT(COMPLEX(('B4 at 100Hz'!C$9*'B4 at 100Hz'!C$23)/(2*PI()),0),C83,C83,J83)</f>
        <v>0.011823132373461-0.0868998439053452i</v>
      </c>
      <c r="Q83" s="36">
        <f t="shared" si="15"/>
        <v>-82.252212195052778</v>
      </c>
      <c r="R83" s="54" t="str">
        <f>IMPRODUCT(COMPLEX(('B4 at 100Hz'!C$9*'B4 at 100Hz'!C$23)/(2*PI()),0),C83,C83,L83)</f>
        <v>0.006517488292901+0.000886734928009475i</v>
      </c>
      <c r="S83" s="46">
        <f t="shared" si="16"/>
        <v>7.7477878049462348</v>
      </c>
      <c r="T83" s="51">
        <f>IMABS(IMDIV(D83,IMSUB(COMPLEX(1,0),IMPRODUCT(COMPLEX('B4 at 100Hz'!C$17,0),IMPRODUCT(C83,H83)))))</f>
        <v>21.15542035764928</v>
      </c>
      <c r="U83" s="34">
        <f>20*LOG10('B4 at 100Hz'!C$28*50000*IMABS(N83))</f>
        <v>70.085014498231175</v>
      </c>
      <c r="V83" s="35">
        <f>20*LOG10('B4 at 100Hz'!C$28*50000*IMABS(P83))</f>
        <v>72.839436748032085</v>
      </c>
      <c r="W83" s="35">
        <f>20*LOG10('B4 at 100Hz'!C$28*50000*IMABS(R83))</f>
        <v>50.340662015866215</v>
      </c>
      <c r="X83" s="41">
        <f>1000*'B4 at 100Hz'!C$28*IMABS(H83)</f>
        <v>0.54697532056049081</v>
      </c>
      <c r="Y83" s="41">
        <f>1000*'B4 at 100Hz'!C$28*IMABS(J83)</f>
        <v>0.44603113781185272</v>
      </c>
      <c r="Z83" s="41">
        <f>'B4 at 100Hz'!C$28*IMABS(IMPRODUCT(C83,J83))</f>
        <v>0.14713105531131157</v>
      </c>
      <c r="AA83" s="41">
        <f>1000*'B4 at 100Hz'!C$28*IMABS(L83)</f>
        <v>3.3452335335889462E-2</v>
      </c>
      <c r="AB83" s="54" t="str">
        <f t="shared" si="17"/>
        <v>0.0032587508604352-0.0239517694764104i</v>
      </c>
      <c r="AC83" s="41">
        <f>20*LOG10('B4 at 100Hz'!C$28*50000*IMABS(AB83))</f>
        <v>61.645808884270238</v>
      </c>
      <c r="AD83" s="41">
        <f t="shared" si="18"/>
        <v>1208.6218579662268</v>
      </c>
      <c r="AE83" s="36">
        <f t="shared" si="19"/>
        <v>-82.252212195052635</v>
      </c>
      <c r="AG83" s="78"/>
    </row>
    <row r="84" spans="2:33" s="12" customFormat="1" x14ac:dyDescent="0.25">
      <c r="B84" s="37">
        <v>53.7</v>
      </c>
      <c r="C84" s="30" t="str">
        <f t="shared" si="10"/>
        <v>337.407050995544i</v>
      </c>
      <c r="D84" s="31" t="str">
        <f>COMPLEX('B4 at 100Hz'!C$18,2*PI()*B84*'B4 at 100Hz'!C$19)</f>
        <v>6</v>
      </c>
      <c r="E84" s="32" t="str">
        <f>IMSUB(COMPLEX(1,0),IMDIV(COMPLEX('B4 at 100Hz'!C$38,0),IMSUM(COMPLEX('B4 at 100Hz'!C$38,0),IMPRODUCT(C84,COMPLEX('B4 at 100Hz'!C$39,0)))))</f>
        <v>0.933906500566652+0.248445464369953i</v>
      </c>
      <c r="F84" s="32" t="str">
        <f>IMDIV(IMPRODUCT(C84,COMPLEX(('B4 at 100Hz'!C$39*'B4 at 100Hz'!C$13/'B4 at 100Hz'!C$23),0)),IMSUM(COMPLEX('B4 at 100Hz'!C$38,0),IMPRODUCT(C84,COMPLEX('B4 at 100Hz'!C$39,0))))</f>
        <v>0.554599830665244+0.147539194111531i</v>
      </c>
      <c r="G84" s="43" t="str">
        <f>IMPRODUCT(F84,IMSUB(COMPLEX(1,0),IMDIV(IMPRODUCT(COMPLEX('B4 at 100Hz'!C$38,0),E84),IMSUM(COMPLEX(0-(2*PI()*B84)^2*'B4 at 100Hz'!C$37,0),IMPRODUCT(C84,COMPLEX(0,0)),IMPRODUCT(COMPLEX('B4 at 100Hz'!C$38,0),E84)))))</f>
        <v>-0.237876872152313+0.0256432818906344i</v>
      </c>
      <c r="H84" s="45" t="str">
        <f>IMDIV(COMPLEX('B4 at 100Hz'!C$17,0),IMPRODUCT(D84,IMSUM(COMPLEX('B4 at 100Hz'!C$15-(2*PI()*B84)^2*'B4 at 100Hz'!C$14,0),IMPRODUCT(C84,IMSUM(COMPLEX('B4 at 100Hz'!C$16,0),IMDIV(COMPLEX('B4 at 100Hz'!C$17^2,0),D84))),IMPRODUCT(COMPLEX('B4 at 100Hz'!C$13*'B4 at 100Hz'!C$38/'B4 at 100Hz'!C$23,0),G84))))</f>
        <v>0.000109956628948745-0.000525919097948035i</v>
      </c>
      <c r="I84" s="40">
        <f t="shared" si="11"/>
        <v>-78.190980623489864</v>
      </c>
      <c r="J84" s="33" t="str">
        <f>IMPRODUCT(IMDIV(IMPRODUCT(COMPLEX(-'B4 at 100Hz'!C$38,0),F84),IMSUM(IMPRODUCT(COMPLEX('B4 at 100Hz'!C$38,0),E84),COMPLEX(Calculations!C$3-(2*PI()*B84)^2*'B4 at 100Hz'!C$37,0),IMPRODUCT(COMPLEX(Calculations!C$4,0),C84))),H84)</f>
        <v>-0.0000439362320027149+0.000443610925088764i</v>
      </c>
      <c r="K84" s="40">
        <f t="shared" si="12"/>
        <v>95.656257290508151</v>
      </c>
      <c r="L84" s="53" t="str">
        <f>IMSUM(IMPRODUCT(COMPLEX(-('B4 at 100Hz'!C$13/'B4 at 100Hz'!C$23),0),H84),IMDIV(IMPRODUCT(COMPLEX(-'B4 at 100Hz'!C$38,0),J84),IMSUM(COMPLEX('B4 at 100Hz'!C$38,0),IMPRODUCT(COMPLEX('B4 at 100Hz'!C$39,0),C84))),IMDIV(IMPRODUCT(COMPLEX('B4 at 100Hz'!C$39*'B4 at 100Hz'!C$13/'B4 at 100Hz'!C$23,0),C84,H84),IMSUM(COMPLEX('B4 at 100Hz'!C$38,0),IMPRODUCT(COMPLEX('B4 at 100Hz'!C$39,0),C84))))</f>
        <v>-0.0000340312952532392-3.37053665506451E-06i</v>
      </c>
      <c r="M84" s="41">
        <f t="shared" si="13"/>
        <v>-174.34374270949354</v>
      </c>
      <c r="N84" s="52" t="str">
        <f>IMPRODUCT(COMPLEX(('B4 at 100Hz'!C$9*'B4 at 100Hz'!C$13)/(2*PI()),0),C84,C84,H84)</f>
        <v>-0.0134327326292757+0.06424833768466i</v>
      </c>
      <c r="O84" s="41">
        <f t="shared" si="14"/>
        <v>101.80901937651011</v>
      </c>
      <c r="P84" s="39" t="str">
        <f>IMPRODUCT(COMPLEX(('B4 at 100Hz'!C$9*'B4 at 100Hz'!C$23)/(2*PI()),0),C84,C84,J84)</f>
        <v>0.00903835568898313-0.0912575600070426i</v>
      </c>
      <c r="Q84" s="36">
        <f t="shared" si="15"/>
        <v>-84.343742709491849</v>
      </c>
      <c r="R84" s="54" t="str">
        <f>IMPRODUCT(COMPLEX(('B4 at 100Hz'!C$9*'B4 at 100Hz'!C$23)/(2*PI()),0),C84,C84,L84)</f>
        <v>0.00700075853196908+0.000693371000711806i</v>
      </c>
      <c r="S84" s="46">
        <f t="shared" si="16"/>
        <v>5.6562572905064536</v>
      </c>
      <c r="T84" s="51">
        <f>IMABS(IMDIV(D84,IMSUB(COMPLEX(1,0),IMPRODUCT(COMPLEX('B4 at 100Hz'!C$17,0),IMPRODUCT(C84,H84)))))</f>
        <v>23.079059768578663</v>
      </c>
      <c r="U84" s="34">
        <f>20*LOG10('B4 at 100Hz'!C$28*50000*IMABS(N84))</f>
        <v>70.322446554124667</v>
      </c>
      <c r="V84" s="35">
        <f>20*LOG10('B4 at 100Hz'!C$28*50000*IMABS(P84))</f>
        <v>73.227171105448534</v>
      </c>
      <c r="W84" s="35">
        <f>20*LOG10('B4 at 100Hz'!C$28*50000*IMABS(R84))</f>
        <v>50.92469601915478</v>
      </c>
      <c r="X84" s="41">
        <f>1000*'B4 at 100Hz'!C$28*IMABS(H84)</f>
        <v>0.53729075725927655</v>
      </c>
      <c r="Y84" s="41">
        <f>1000*'B4 at 100Hz'!C$28*IMABS(J84)</f>
        <v>0.44578138738703005</v>
      </c>
      <c r="Z84" s="41">
        <f>'B4 at 100Hz'!C$28*IMABS(IMPRODUCT(C84,J84))</f>
        <v>0.15040978330695995</v>
      </c>
      <c r="AA84" s="41">
        <f>1000*'B4 at 100Hz'!C$28*IMABS(L84)</f>
        <v>3.4197800718120376E-2</v>
      </c>
      <c r="AB84" s="54" t="str">
        <f t="shared" si="17"/>
        <v>0.00260638159167651-0.0263158513216708i</v>
      </c>
      <c r="AC84" s="41">
        <f>20*LOG10('B4 at 100Hz'!C$28*50000*IMABS(AB84))</f>
        <v>62.426142533430735</v>
      </c>
      <c r="AD84" s="41">
        <f t="shared" si="18"/>
        <v>1322.230365505302</v>
      </c>
      <c r="AE84" s="36">
        <f t="shared" si="19"/>
        <v>-84.343742709491551</v>
      </c>
      <c r="AG84" s="78"/>
    </row>
    <row r="85" spans="2:33" s="12" customFormat="1" x14ac:dyDescent="0.25">
      <c r="B85" s="37">
        <v>55</v>
      </c>
      <c r="C85" s="30" t="str">
        <f t="shared" si="10"/>
        <v>345.575191894877i</v>
      </c>
      <c r="D85" s="31" t="str">
        <f>COMPLEX('B4 at 100Hz'!C$18,2*PI()*B85*'B4 at 100Hz'!C$19)</f>
        <v>6</v>
      </c>
      <c r="E85" s="32" t="str">
        <f>IMSUB(COMPLEX(1,0),IMDIV(COMPLEX('B4 at 100Hz'!C$38,0),IMSUM(COMPLEX('B4 at 100Hz'!C$38,0),IMPRODUCT(C85,COMPLEX('B4 at 100Hz'!C$39,0)))))</f>
        <v>0.936798862379523+0.243324379838837i</v>
      </c>
      <c r="F85" s="32" t="str">
        <f>IMDIV(IMPRODUCT(C85,COMPLEX(('B4 at 100Hz'!C$39*'B4 at 100Hz'!C$13/'B4 at 100Hz'!C$23),0)),IMSUM(COMPLEX('B4 at 100Hz'!C$38,0),IMPRODUCT(C85,COMPLEX('B4 at 100Hz'!C$39,0))))</f>
        <v>0.556317458040861+0.144498041049574i</v>
      </c>
      <c r="G85" s="43" t="str">
        <f>IMPRODUCT(F85,IMSUB(COMPLEX(1,0),IMDIV(IMPRODUCT(COMPLEX('B4 at 100Hz'!C$38,0),E85),IMSUM(COMPLEX(0-(2*PI()*B85)^2*'B4 at 100Hz'!C$37,0),IMPRODUCT(C85,COMPLEX(0,0)),IMPRODUCT(COMPLEX('B4 at 100Hz'!C$38,0),E85)))))</f>
        <v>-0.254320424498425+0.0286484861186135i</v>
      </c>
      <c r="H85" s="45" t="str">
        <f>IMDIV(COMPLEX('B4 at 100Hz'!C$17,0),IMPRODUCT(D85,IMSUM(COMPLEX('B4 at 100Hz'!C$15-(2*PI()*B85)^2*'B4 at 100Hz'!C$14,0),IMPRODUCT(C85,IMSUM(COMPLEX('B4 at 100Hz'!C$16,0),IMDIV(COMPLEX('B4 at 100Hz'!C$17^2,0),D85))),IMPRODUCT(COMPLEX('B4 at 100Hz'!C$13*'B4 at 100Hz'!C$38/'B4 at 100Hz'!C$23,0),G85))))</f>
        <v>0.0000895924101102454-0.000518845688336674i</v>
      </c>
      <c r="I85" s="40">
        <f t="shared" si="11"/>
        <v>-80.202981223408898</v>
      </c>
      <c r="J85" s="33" t="str">
        <f>IMPRODUCT(IMDIV(IMPRODUCT(COMPLEX(-'B4 at 100Hz'!C$38,0),F85),IMSUM(IMPRODUCT(COMPLEX('B4 at 100Hz'!C$38,0),E85),COMPLEX(Calculations!C$3-(2*PI()*B85)^2*'B4 at 100Hz'!C$37,0),IMPRODUCT(COMPLEX(Calculations!C$4,0),C85))),H85)</f>
        <v>-0.000026185243871268+0.000444693364047391i</v>
      </c>
      <c r="K85" s="40">
        <f t="shared" si="12"/>
        <v>93.369903118786183</v>
      </c>
      <c r="L85" s="53" t="str">
        <f>IMSUM(IMPRODUCT(COMPLEX(-('B4 at 100Hz'!C$13/'B4 at 100Hz'!C$23),0),H85),IMDIV(IMPRODUCT(COMPLEX(-'B4 at 100Hz'!C$38,0),J85),IMSUM(COMPLEX('B4 at 100Hz'!C$38,0),IMPRODUCT(COMPLEX('B4 at 100Hz'!C$39,0),C85))),IMDIV(IMPRODUCT(COMPLEX('B4 at 100Hz'!C$39*'B4 at 100Hz'!C$13/'B4 at 100Hz'!C$23,0),C85,H85),IMSUM(COMPLEX('B4 at 100Hz'!C$38,0),IMPRODUCT(COMPLEX('B4 at 100Hz'!C$39,0),C85))))</f>
        <v>-0.0000349401928894383-2.05741201845622E-06i</v>
      </c>
      <c r="M85" s="41">
        <f t="shared" si="13"/>
        <v>-176.63009688121477</v>
      </c>
      <c r="N85" s="52" t="str">
        <f>IMPRODUCT(COMPLEX(('B4 at 100Hz'!C$9*'B4 at 100Hz'!C$13)/(2*PI()),0),C85,C85,H85)</f>
        <v>-0.0114812977776949+0.0664902511399818i</v>
      </c>
      <c r="O85" s="41">
        <f t="shared" si="14"/>
        <v>99.797018776591059</v>
      </c>
      <c r="P85" s="39" t="str">
        <f>IMPRODUCT(COMPLEX(('B4 at 100Hz'!C$9*'B4 at 100Hz'!C$23)/(2*PI()),0),C85,C85,J85)</f>
        <v>0.00565067136366074-0.0959630572923464i</v>
      </c>
      <c r="Q85" s="36">
        <f t="shared" si="15"/>
        <v>-86.630096881213817</v>
      </c>
      <c r="R85" s="54" t="str">
        <f>IMPRODUCT(COMPLEX(('B4 at 100Hz'!C$9*'B4 at 100Hz'!C$23)/(2*PI()),0),C85,C85,L85)</f>
        <v>0.0075399545015416+0.000443981321430368i</v>
      </c>
      <c r="S85" s="46">
        <f t="shared" si="16"/>
        <v>3.3699031187852428</v>
      </c>
      <c r="T85" s="51">
        <f>IMABS(IMDIV(D85,IMSUB(COMPLEX(1,0),IMPRODUCT(COMPLEX('B4 at 100Hz'!C$17,0),IMPRODUCT(C85,H85)))))</f>
        <v>25.3964543103442</v>
      </c>
      <c r="U85" s="34">
        <f>20*LOG10('B4 at 100Hz'!C$28*50000*IMABS(N85))</f>
        <v>70.562160720447395</v>
      </c>
      <c r="V85" s="35">
        <f>20*LOG10('B4 at 100Hz'!C$28*50000*IMABS(P85))</f>
        <v>73.636513866508167</v>
      </c>
      <c r="W85" s="35">
        <f>20*LOG10('B4 at 100Hz'!C$28*50000*IMABS(R85))</f>
        <v>51.541806856108003</v>
      </c>
      <c r="X85" s="41">
        <f>1000*'B4 at 100Hz'!C$28*IMABS(H85)</f>
        <v>0.52652411934774601</v>
      </c>
      <c r="Y85" s="41">
        <f>1000*'B4 at 100Hz'!C$28*IMABS(J85)</f>
        <v>0.44546364051893533</v>
      </c>
      <c r="Z85" s="41">
        <f>'B4 at 100Hz'!C$28*IMABS(IMPRODUCT(C85,J85))</f>
        <v>0.15394118305452203</v>
      </c>
      <c r="AA85" s="41">
        <f>1000*'B4 at 100Hz'!C$28*IMABS(L85)</f>
        <v>3.5000714612202458E-2</v>
      </c>
      <c r="AB85" s="54" t="str">
        <f t="shared" si="17"/>
        <v>0.00170932808750744-0.0290288248309342i</v>
      </c>
      <c r="AC85" s="41">
        <f>20*LOG10('B4 at 100Hz'!C$28*50000*IMABS(AB85))</f>
        <v>63.251021446277747</v>
      </c>
      <c r="AD85" s="41">
        <f t="shared" si="18"/>
        <v>1453.9553583035188</v>
      </c>
      <c r="AE85" s="36">
        <f t="shared" si="19"/>
        <v>-86.630096881213618</v>
      </c>
      <c r="AG85" s="78"/>
    </row>
    <row r="86" spans="2:33" s="12" customFormat="1" x14ac:dyDescent="0.25">
      <c r="B86" s="37">
        <v>56.2</v>
      </c>
      <c r="C86" s="30" t="str">
        <f t="shared" si="10"/>
        <v>353.115014263493i</v>
      </c>
      <c r="D86" s="31" t="str">
        <f>COMPLEX('B4 at 100Hz'!C$18,2*PI()*B86*'B4 at 100Hz'!C$19)</f>
        <v>6</v>
      </c>
      <c r="E86" s="32" t="str">
        <f>IMSUB(COMPLEX(1,0),IMDIV(COMPLEX('B4 at 100Hz'!C$38,0),IMSUM(COMPLEX('B4 at 100Hz'!C$38,0),IMPRODUCT(C86,COMPLEX('B4 at 100Hz'!C$39,0)))))</f>
        <v>0.939306968118436+0.238766387422073i</v>
      </c>
      <c r="F86" s="32" t="str">
        <f>IMDIV(IMPRODUCT(C86,COMPLEX(('B4 at 100Hz'!C$39*'B4 at 100Hz'!C$13/'B4 at 100Hz'!C$23),0)),IMSUM(COMPLEX('B4 at 100Hz'!C$38,0),IMPRODUCT(C86,COMPLEX('B4 at 100Hz'!C$39,0))))</f>
        <v>0.557806895171075+0.141791279911305i</v>
      </c>
      <c r="G86" s="43" t="str">
        <f>IMPRODUCT(F86,IMSUB(COMPLEX(1,0),IMDIV(IMPRODUCT(COMPLEX('B4 at 100Hz'!C$38,0),E86),IMSUM(COMPLEX(0-(2*PI()*B86)^2*'B4 at 100Hz'!C$37,0),IMPRODUCT(C86,COMPLEX(0,0)),IMPRODUCT(COMPLEX('B4 at 100Hz'!C$38,0),E86)))))</f>
        <v>-0.270429428888793+0.0317348965180667i</v>
      </c>
      <c r="H86" s="45" t="str">
        <f>IMDIV(COMPLEX('B4 at 100Hz'!C$17,0),IMPRODUCT(D86,IMSUM(COMPLEX('B4 at 100Hz'!C$15-(2*PI()*B86)^2*'B4 at 100Hz'!C$14,0),IMPRODUCT(C86,IMSUM(COMPLEX('B4 at 100Hz'!C$16,0),IMDIV(COMPLEX('B4 at 100Hz'!C$17^2,0),D86))),IMPRODUCT(COMPLEX('B4 at 100Hz'!C$13*'B4 at 100Hz'!C$38/'B4 at 100Hz'!C$23,0),G86))))</f>
        <v>0.0000712583168266329-0.000511388069089624i</v>
      </c>
      <c r="I86" s="40">
        <f t="shared" si="11"/>
        <v>-82.067316026849326</v>
      </c>
      <c r="J86" s="33" t="str">
        <f>IMPRODUCT(IMDIV(IMPRODUCT(COMPLEX(-'B4 at 100Hz'!C$38,0),F86),IMSUM(IMPRODUCT(COMPLEX('B4 at 100Hz'!C$38,0),E86),COMPLEX(Calculations!C$3-(2*PI()*B86)^2*'B4 at 100Hz'!C$37,0),IMPRODUCT(COMPLEX(Calculations!C$4,0),C86))),H86)</f>
        <v>-9.62974908457911E-06+0.000445016396623i</v>
      </c>
      <c r="K86" s="40">
        <f t="shared" si="12"/>
        <v>91.239634967663875</v>
      </c>
      <c r="L86" s="53" t="str">
        <f>IMSUM(IMPRODUCT(COMPLEX(-('B4 at 100Hz'!C$13/'B4 at 100Hz'!C$23),0),H86),IMDIV(IMPRODUCT(COMPLEX(-'B4 at 100Hz'!C$38,0),J86),IMSUM(COMPLEX('B4 at 100Hz'!C$38,0),IMPRODUCT(COMPLEX('B4 at 100Hz'!C$39,0),C86))),IMDIV(IMPRODUCT(COMPLEX('B4 at 100Hz'!C$39*'B4 at 100Hz'!C$13/'B4 at 100Hz'!C$23,0),C86,H86),IMSUM(COMPLEX('B4 at 100Hz'!C$38,0),IMPRODUCT(COMPLEX('B4 at 100Hz'!C$39,0),C86))))</f>
        <v>-0.0000357284592717316-7.73131283646525E-07i</v>
      </c>
      <c r="M86" s="41">
        <f t="shared" si="13"/>
        <v>-178.76036503233789</v>
      </c>
      <c r="N86" s="52" t="str">
        <f>IMPRODUCT(COMPLEX(('B4 at 100Hz'!C$9*'B4 at 100Hz'!C$13)/(2*PI()),0),C86,C86,H86)</f>
        <v>-0.00953460208937032+0.0684254409753138i</v>
      </c>
      <c r="O86" s="41">
        <f t="shared" si="14"/>
        <v>97.932683973150674</v>
      </c>
      <c r="P86" s="39" t="str">
        <f>IMPRODUCT(COMPLEX(('B4 at 100Hz'!C$9*'B4 at 100Hz'!C$23)/(2*PI()),0),C86,C86,J86)</f>
        <v>0.00216972978259251-0.100269001924584i</v>
      </c>
      <c r="Q86" s="36">
        <f t="shared" si="15"/>
        <v>-88.760365032336125</v>
      </c>
      <c r="R86" s="54" t="str">
        <f>IMPRODUCT(COMPLEX(('B4 at 100Hz'!C$9*'B4 at 100Hz'!C$23)/(2*PI()),0),C86,C86,L86)</f>
        <v>0.00805016844023074+0.000174198305402177i</v>
      </c>
      <c r="S86" s="46">
        <f t="shared" si="16"/>
        <v>1.2396349676621194</v>
      </c>
      <c r="T86" s="51">
        <f>IMABS(IMDIV(D86,IMSUB(COMPLEX(1,0),IMPRODUCT(COMPLEX('B4 at 100Hz'!C$17,0),IMPRODUCT(C86,H86)))))</f>
        <v>27.671230376671843</v>
      </c>
      <c r="U86" s="34">
        <f>20*LOG10('B4 at 100Hz'!C$28*50000*IMABS(N86))</f>
        <v>70.767268580061611</v>
      </c>
      <c r="V86" s="35">
        <f>20*LOG10('B4 at 100Hz'!C$28*50000*IMABS(P86))</f>
        <v>74.004767035384845</v>
      </c>
      <c r="W86" s="35">
        <f>20*LOG10('B4 at 100Hz'!C$28*50000*IMABS(R86))</f>
        <v>52.097532546480771</v>
      </c>
      <c r="X86" s="41">
        <f>1000*'B4 at 100Hz'!C$28*IMABS(H86)</f>
        <v>0.51632887283608186</v>
      </c>
      <c r="Y86" s="41">
        <f>1000*'B4 at 100Hz'!C$28*IMABS(J86)</f>
        <v>0.44512057392435955</v>
      </c>
      <c r="Z86" s="41">
        <f>'B4 at 100Hz'!C$28*IMABS(IMPRODUCT(C86,J86))</f>
        <v>0.15717875781027452</v>
      </c>
      <c r="AA86" s="41">
        <f>1000*'B4 at 100Hz'!C$28*IMABS(L86)</f>
        <v>3.5736823220783587E-2</v>
      </c>
      <c r="AB86" s="54" t="str">
        <f t="shared" si="17"/>
        <v>0.000685296133452931-0.031669362643868i</v>
      </c>
      <c r="AC86" s="41">
        <f>20*LOG10('B4 at 100Hz'!C$28*50000*IMABS(AB86))</f>
        <v>63.994219658147202</v>
      </c>
      <c r="AD86" s="41">
        <f t="shared" si="18"/>
        <v>1583.8388183929483</v>
      </c>
      <c r="AE86" s="36">
        <f t="shared" si="19"/>
        <v>-88.760365032336509</v>
      </c>
      <c r="AG86" s="78"/>
    </row>
    <row r="87" spans="2:33" s="12" customFormat="1" x14ac:dyDescent="0.25">
      <c r="B87" s="37">
        <v>57.5</v>
      </c>
      <c r="C87" s="30" t="str">
        <f t="shared" si="10"/>
        <v>361.283155162826i</v>
      </c>
      <c r="D87" s="31" t="str">
        <f>COMPLEX('B4 at 100Hz'!C$18,2*PI()*B87*'B4 at 100Hz'!C$19)</f>
        <v>6</v>
      </c>
      <c r="E87" s="32" t="str">
        <f>IMSUB(COMPLEX(1,0),IMDIV(COMPLEX('B4 at 100Hz'!C$38,0),IMSUM(COMPLEX('B4 at 100Hz'!C$38,0),IMPRODUCT(C87,COMPLEX('B4 at 100Hz'!C$39,0)))))</f>
        <v>0.941862577667963+0.234003124886451i</v>
      </c>
      <c r="F87" s="32" t="str">
        <f>IMDIV(IMPRODUCT(C87,COMPLEX(('B4 at 100Hz'!C$39*'B4 at 100Hz'!C$13/'B4 at 100Hz'!C$23),0)),IMSUM(COMPLEX('B4 at 100Hz'!C$38,0),IMPRODUCT(C87,COMPLEX('B4 at 100Hz'!C$39,0))))</f>
        <v>0.559324542411514+0.138962619232674i</v>
      </c>
      <c r="G87" s="43" t="str">
        <f>IMPRODUCT(F87,IMSUB(COMPLEX(1,0),IMDIV(IMPRODUCT(COMPLEX('B4 at 100Hz'!C$38,0),E87),IMSUM(COMPLEX(0-(2*PI()*B87)^2*'B4 at 100Hz'!C$37,0),IMPRODUCT(C87,COMPLEX(0,0)),IMPRODUCT(COMPLEX('B4 at 100Hz'!C$38,0),E87)))))</f>
        <v>-0.288968951733664+0.0354610424963275i</v>
      </c>
      <c r="H87" s="45" t="str">
        <f>IMDIV(COMPLEX('B4 at 100Hz'!C$17,0),IMPRODUCT(D87,IMSUM(COMPLEX('B4 at 100Hz'!C$15-(2*PI()*B87)^2*'B4 at 100Hz'!C$14,0),IMPRODUCT(C87,IMSUM(COMPLEX('B4 at 100Hz'!C$16,0),IMDIV(COMPLEX('B4 at 100Hz'!C$17^2,0),D87))),IMPRODUCT(COMPLEX('B4 at 100Hz'!C$13*'B4 at 100Hz'!C$38/'B4 at 100Hz'!C$23,0),G87))))</f>
        <v>0.0000519595188578885-0.000502322436375776i</v>
      </c>
      <c r="I87" s="40">
        <f t="shared" si="11"/>
        <v>-84.094408611465084</v>
      </c>
      <c r="J87" s="33" t="str">
        <f>IMPRODUCT(IMDIV(IMPRODUCT(COMPLEX(-'B4 at 100Hz'!C$38,0),F87),IMSUM(IMPRODUCT(COMPLEX('B4 at 100Hz'!C$38,0),E87),COMPLEX(Calculations!C$3-(2*PI()*B87)^2*'B4 at 100Hz'!C$37,0),IMPRODUCT(COMPLEX(Calculations!C$4,0),C87))),H87)</f>
        <v>0.0000084633332816055+0.000444606810066134i</v>
      </c>
      <c r="K87" s="40">
        <f t="shared" si="12"/>
        <v>88.909475272002368</v>
      </c>
      <c r="L87" s="53" t="str">
        <f>IMSUM(IMPRODUCT(COMPLEX(-('B4 at 100Hz'!C$13/'B4 at 100Hz'!C$23),0),H87),IMDIV(IMPRODUCT(COMPLEX(-'B4 at 100Hz'!C$38,0),J87),IMSUM(COMPLEX('B4 at 100Hz'!C$38,0),IMPRODUCT(COMPLEX('B4 at 100Hz'!C$39,0),C87))),IMDIV(IMPRODUCT(COMPLEX('B4 at 100Hz'!C$39*'B4 at 100Hz'!C$13/'B4 at 100Hz'!C$23,0),C87,H87),IMSUM(COMPLEX('B4 at 100Hz'!C$38,0),IMPRODUCT(COMPLEX('B4 at 100Hz'!C$39,0),C87))))</f>
        <v>-0.0000365212736840031+6.95202376704363E-07i</v>
      </c>
      <c r="M87" s="41">
        <f t="shared" si="13"/>
        <v>178.90947527200069</v>
      </c>
      <c r="N87" s="52" t="str">
        <f>IMPRODUCT(COMPLEX(('B4 at 100Hz'!C$9*'B4 at 100Hz'!C$13)/(2*PI()),0),C87,C87,H87)</f>
        <v>-0.00727771748366243+0.070357864314459i</v>
      </c>
      <c r="O87" s="41">
        <f t="shared" si="14"/>
        <v>95.905591388534916</v>
      </c>
      <c r="P87" s="39" t="str">
        <f>IMPRODUCT(COMPLEX(('B4 at 100Hz'!C$9*'B4 at 100Hz'!C$23)/(2*PI()),0),C87,C87,J87)</f>
        <v>-0.00199615922853004-0.104864827775334i</v>
      </c>
      <c r="Q87" s="36">
        <f t="shared" si="15"/>
        <v>-91.090524727997632</v>
      </c>
      <c r="R87" s="54" t="str">
        <f>IMPRODUCT(COMPLEX(('B4 at 100Hz'!C$9*'B4 at 100Hz'!C$23)/(2*PI()),0),C87,C87,L87)</f>
        <v>0.00861389656725944-0.000163970222343788i</v>
      </c>
      <c r="S87" s="46">
        <f t="shared" si="16"/>
        <v>-1.0905247279993171</v>
      </c>
      <c r="T87" s="51">
        <f>IMABS(IMDIV(D87,IMSUB(COMPLEX(1,0),IMPRODUCT(COMPLEX('B4 at 100Hz'!C$17,0),IMPRODUCT(C87,H87)))))</f>
        <v>30.073265579822898</v>
      </c>
      <c r="U87" s="34">
        <f>20*LOG10('B4 at 100Hz'!C$28*50000*IMABS(N87))</f>
        <v>70.971873728145866</v>
      </c>
      <c r="V87" s="35">
        <f>20*LOG10('B4 at 100Hz'!C$28*50000*IMABS(P87))</f>
        <v>74.393570434871393</v>
      </c>
      <c r="W87" s="35">
        <f>20*LOG10('B4 at 100Hz'!C$28*50000*IMABS(R87))</f>
        <v>52.684966528378737</v>
      </c>
      <c r="X87" s="41">
        <f>1000*'B4 at 100Hz'!C$28*IMABS(H87)</f>
        <v>0.50500259572247641</v>
      </c>
      <c r="Y87" s="41">
        <f>1000*'B4 at 100Hz'!C$28*IMABS(J87)</f>
        <v>0.44468735485441779</v>
      </c>
      <c r="Z87" s="41">
        <f>'B4 at 100Hz'!C$28*IMABS(IMPRODUCT(C87,J87))</f>
        <v>0.1606580506228151</v>
      </c>
      <c r="AA87" s="41">
        <f>1000*'B4 at 100Hz'!C$28*IMABS(L87)</f>
        <v>3.6527889863040716E-2</v>
      </c>
      <c r="AB87" s="54" t="str">
        <f t="shared" si="17"/>
        <v>-0.00065998014493303-0.0346709336832188i</v>
      </c>
      <c r="AC87" s="41">
        <f>20*LOG10('B4 at 100Hz'!C$28*50000*IMABS(AB87))</f>
        <v>64.780284222456373</v>
      </c>
      <c r="AD87" s="41">
        <f t="shared" si="18"/>
        <v>1733.8607327708496</v>
      </c>
      <c r="AE87" s="36">
        <f t="shared" si="19"/>
        <v>-91.090524727998144</v>
      </c>
      <c r="AG87" s="78"/>
    </row>
    <row r="88" spans="2:33" s="12" customFormat="1" x14ac:dyDescent="0.25">
      <c r="B88" s="37">
        <v>58.9</v>
      </c>
      <c r="C88" s="30" t="str">
        <f t="shared" si="10"/>
        <v>370.079614592878i</v>
      </c>
      <c r="D88" s="31" t="str">
        <f>COMPLEX('B4 at 100Hz'!C$18,2*PI()*B88*'B4 at 100Hz'!C$19)</f>
        <v>6</v>
      </c>
      <c r="E88" s="32" t="str">
        <f>IMSUB(COMPLEX(1,0),IMDIV(COMPLEX('B4 at 100Hz'!C$38,0),IMSUM(COMPLEX('B4 at 100Hz'!C$38,0),IMPRODUCT(C88,COMPLEX('B4 at 100Hz'!C$39,0)))))</f>
        <v>0.944441756042751+0.229066639835739i</v>
      </c>
      <c r="F88" s="32" t="str">
        <f>IMDIV(IMPRODUCT(C88,COMPLEX(('B4 at 100Hz'!C$39*'B4 at 100Hz'!C$13/'B4 at 100Hz'!C$23),0)),IMSUM(COMPLEX('B4 at 100Hz'!C$38,0),IMPRODUCT(C88,COMPLEX('B4 at 100Hz'!C$39,0))))</f>
        <v>0.560856185985091+0.13603109046449i</v>
      </c>
      <c r="G88" s="43" t="str">
        <f>IMPRODUCT(F88,IMSUB(COMPLEX(1,0),IMDIV(IMPRODUCT(COMPLEX('B4 at 100Hz'!C$38,0),E88),IMSUM(COMPLEX(0-(2*PI()*B88)^2*'B4 at 100Hz'!C$37,0),IMPRODUCT(C88,COMPLEX(0,0)),IMPRODUCT(COMPLEX('B4 at 100Hz'!C$38,0),E88)))))</f>
        <v>-0.310306720389542+0.0399799932997473i</v>
      </c>
      <c r="H88" s="45" t="str">
        <f>IMDIV(COMPLEX('B4 at 100Hz'!C$17,0),IMPRODUCT(D88,IMSUM(COMPLEX('B4 at 100Hz'!C$15-(2*PI()*B88)^2*'B4 at 100Hz'!C$14,0),IMPRODUCT(C88,IMSUM(COMPLEX('B4 at 100Hz'!C$16,0),IMDIV(COMPLEX('B4 at 100Hz'!C$17^2,0),D88))),IMPRODUCT(COMPLEX('B4 at 100Hz'!C$13*'B4 at 100Hz'!C$38/'B4 at 100Hz'!C$23,0),G88))))</f>
        <v>0.0000319049263100421-0.000491439530314034i</v>
      </c>
      <c r="I88" s="40">
        <f t="shared" si="11"/>
        <v>-86.28549241001555</v>
      </c>
      <c r="J88" s="33" t="str">
        <f>IMPRODUCT(IMDIV(IMPRODUCT(COMPLEX(-'B4 at 100Hz'!C$38,0),F88),IMSUM(IMPRODUCT(COMPLEX('B4 at 100Hz'!C$38,0),E88),COMPLEX(Calculations!C$3-(2*PI()*B88)^2*'B4 at 100Hz'!C$37,0),IMPRODUCT(COMPLEX(Calculations!C$4,0),C88))),H88)</f>
        <v>0.0000280969906164421+0.000443249465041404i</v>
      </c>
      <c r="K88" s="40">
        <f t="shared" si="12"/>
        <v>86.372949968824088</v>
      </c>
      <c r="L88" s="53" t="str">
        <f>IMSUM(IMPRODUCT(COMPLEX(-('B4 at 100Hz'!C$13/'B4 at 100Hz'!C$23),0),H88),IMDIV(IMPRODUCT(COMPLEX(-'B4 at 100Hz'!C$38,0),J88),IMSUM(COMPLEX('B4 at 100Hz'!C$38,0),IMPRODUCT(COMPLEX('B4 at 100Hz'!C$39,0),C88))),IMDIV(IMPRODUCT(COMPLEX('B4 at 100Hz'!C$39*'B4 at 100Hz'!C$13/'B4 at 100Hz'!C$23,0),C88,H88),IMSUM(COMPLEX('B4 at 100Hz'!C$38,0),IMPRODUCT(COMPLEX('B4 at 100Hz'!C$39,0),C88))))</f>
        <v>-0.0000372962764156266+2.36416106758302E-06i</v>
      </c>
      <c r="M88" s="41">
        <f t="shared" si="13"/>
        <v>176.3729499688248</v>
      </c>
      <c r="N88" s="52" t="str">
        <f>IMPRODUCT(COMPLEX(('B4 at 100Hz'!C$9*'B4 at 100Hz'!C$13)/(2*PI()),0),C88,C88,H88)</f>
        <v>-0.00468902683020688+0.072226248720138i</v>
      </c>
      <c r="O88" s="41">
        <f t="shared" si="14"/>
        <v>93.71450758998445</v>
      </c>
      <c r="P88" s="39" t="str">
        <f>IMPRODUCT(COMPLEX(('B4 at 100Hz'!C$9*'B4 at 100Hz'!C$23)/(2*PI()),0),C88,C88,J88)</f>
        <v>-0.00695357981592904-0.109697532223597i</v>
      </c>
      <c r="Q88" s="36">
        <f t="shared" si="15"/>
        <v>-93.627050031175898</v>
      </c>
      <c r="R88" s="54" t="str">
        <f>IMPRODUCT(COMPLEX(('B4 at 100Hz'!C$9*'B4 at 100Hz'!C$23)/(2*PI()),0),C88,C88,L88)</f>
        <v>0.00923026378281404-0.000585094073083057i</v>
      </c>
      <c r="S88" s="46">
        <f t="shared" si="16"/>
        <v>-3.6270500311752136</v>
      </c>
      <c r="T88" s="51">
        <f>IMABS(IMDIV(D88,IMSUB(COMPLEX(1,0),IMPRODUCT(COMPLEX('B4 at 100Hz'!C$17,0),IMPRODUCT(C88,H88)))))</f>
        <v>32.150000972124111</v>
      </c>
      <c r="U88" s="34">
        <f>20*LOG10('B4 at 100Hz'!C$28*50000*IMABS(N88))</f>
        <v>71.171567375994528</v>
      </c>
      <c r="V88" s="35">
        <f>20*LOG10('B4 at 100Hz'!C$28*50000*IMABS(P88))</f>
        <v>74.800752759821592</v>
      </c>
      <c r="W88" s="35">
        <f>20*LOG10('B4 at 100Hz'!C$28*50000*IMABS(R88))</f>
        <v>53.301097855278442</v>
      </c>
      <c r="X88" s="41">
        <f>1000*'B4 at 100Hz'!C$28*IMABS(H88)</f>
        <v>0.49247409706311202</v>
      </c>
      <c r="Y88" s="41">
        <f>1000*'B4 at 100Hz'!C$28*IMABS(J88)</f>
        <v>0.4441390876079151</v>
      </c>
      <c r="Z88" s="41">
        <f>'B4 at 100Hz'!C$28*IMABS(IMPRODUCT(C88,J88))</f>
        <v>0.16436682236756953</v>
      </c>
      <c r="AA88" s="41">
        <f>1000*'B4 at 100Hz'!C$28*IMABS(L88)</f>
        <v>3.7371131800151565E-2</v>
      </c>
      <c r="AB88" s="54" t="str">
        <f t="shared" si="17"/>
        <v>-0.00241234286332188-0.0380563775765421i</v>
      </c>
      <c r="AC88" s="41">
        <f>20*LOG10('B4 at 100Hz'!C$28*50000*IMABS(AB88))</f>
        <v>65.60536455130557</v>
      </c>
      <c r="AD88" s="41">
        <f t="shared" si="18"/>
        <v>1906.6379259960186</v>
      </c>
      <c r="AE88" s="36">
        <f t="shared" si="19"/>
        <v>-93.627050031175884</v>
      </c>
      <c r="AG88" s="78"/>
    </row>
    <row r="89" spans="2:33" s="12" customFormat="1" x14ac:dyDescent="0.25">
      <c r="B89" s="37">
        <v>60.3</v>
      </c>
      <c r="C89" s="30" t="str">
        <f t="shared" si="10"/>
        <v>378.876074022929i</v>
      </c>
      <c r="D89" s="31" t="str">
        <f>COMPLEX('B4 at 100Hz'!C$18,2*PI()*B89*'B4 at 100Hz'!C$19)</f>
        <v>6</v>
      </c>
      <c r="E89" s="32" t="str">
        <f>IMSUB(COMPLEX(1,0),IMDIV(COMPLEX('B4 at 100Hz'!C$38,0),IMSUM(COMPLEX('B4 at 100Hz'!C$38,0),IMPRODUCT(C89,COMPLEX('B4 at 100Hz'!C$39,0)))))</f>
        <v>0.946856116815782+0.224320330920584i</v>
      </c>
      <c r="F89" s="32" t="str">
        <f>IMDIV(IMPRODUCT(C89,COMPLEX(('B4 at 100Hz'!C$39*'B4 at 100Hz'!C$13/'B4 at 100Hz'!C$23),0)),IMSUM(COMPLEX('B4 at 100Hz'!C$38,0),IMPRODUCT(C89,COMPLEX('B4 at 100Hz'!C$39,0))))</f>
        <v>0.562289952721991+0.133212497683486i</v>
      </c>
      <c r="G89" s="43" t="str">
        <f>IMPRODUCT(F89,IMSUB(COMPLEX(1,0),IMDIV(IMPRODUCT(COMPLEX('B4 at 100Hz'!C$38,0),E89),IMSUM(COMPLEX(0-(2*PI()*B89)^2*'B4 at 100Hz'!C$37,0),IMPRODUCT(C89,COMPLEX(0,0)),IMPRODUCT(COMPLEX('B4 at 100Hz'!C$38,0),E89)))))</f>
        <v>-0.333197309715253+0.0451020964331438i</v>
      </c>
      <c r="H89" s="45" t="str">
        <f>IMDIV(COMPLEX('B4 at 100Hz'!C$17,0),IMPRODUCT(D89,IMSUM(COMPLEX('B4 at 100Hz'!C$15-(2*PI()*B89)^2*'B4 at 100Hz'!C$14,0),IMPRODUCT(C89,IMSUM(COMPLEX('B4 at 100Hz'!C$16,0),IMDIV(COMPLEX('B4 at 100Hz'!C$17^2,0),D89))),IMPRODUCT(COMPLEX('B4 at 100Hz'!C$13*'B4 at 100Hz'!C$38/'B4 at 100Hz'!C$23,0),G89))))</f>
        <v>0.0000126875180668151-0.000479430917153414i</v>
      </c>
      <c r="I89" s="40">
        <f t="shared" si="11"/>
        <v>-88.484095238799583</v>
      </c>
      <c r="J89" s="33" t="str">
        <f>IMPRODUCT(IMDIV(IMPRODUCT(COMPLEX(-'B4 at 100Hz'!C$38,0),F89),IMSUM(IMPRODUCT(COMPLEX('B4 at 100Hz'!C$38,0),E89),COMPLEX(Calculations!C$3-(2*PI()*B89)^2*'B4 at 100Hz'!C$37,0),IMPRODUCT(COMPLEX(Calculations!C$4,0),C89))),H89)</f>
        <v>0.0000478423047054875+0.000440905823159437i</v>
      </c>
      <c r="K89" s="40">
        <f t="shared" si="12"/>
        <v>83.807114785187736</v>
      </c>
      <c r="L89" s="53" t="str">
        <f>IMSUM(IMPRODUCT(COMPLEX(-('B4 at 100Hz'!C$13/'B4 at 100Hz'!C$23),0),H89),IMDIV(IMPRODUCT(COMPLEX(-'B4 at 100Hz'!C$38,0),J89),IMSUM(COMPLEX('B4 at 100Hz'!C$38,0),IMPRODUCT(COMPLEX('B4 at 100Hz'!C$39,0),C89))),IMDIV(IMPRODUCT(COMPLEX('B4 at 100Hz'!C$39*'B4 at 100Hz'!C$13/'B4 at 100Hz'!C$23,0),C89,H89),IMSUM(COMPLEX('B4 at 100Hz'!C$38,0),IMPRODUCT(COMPLEX('B4 at 100Hz'!C$39,0),C89))))</f>
        <v>-0.0000379808873378777+4.12127281962973E-06i</v>
      </c>
      <c r="M89" s="41">
        <f t="shared" si="13"/>
        <v>173.80711478518799</v>
      </c>
      <c r="N89" s="52" t="str">
        <f>IMPRODUCT(COMPLEX(('B4 at 100Hz'!C$9*'B4 at 100Hz'!C$13)/(2*PI()),0),C89,C89,H89)</f>
        <v>-0.00195436501726471+0.0738507726842573i</v>
      </c>
      <c r="O89" s="41">
        <f t="shared" si="14"/>
        <v>91.515904761200417</v>
      </c>
      <c r="P89" s="39" t="str">
        <f>IMPRODUCT(COMPLEX(('B4 at 100Hz'!C$9*'B4 at 100Hz'!C$23)/(2*PI()),0),C89,C89,J89)</f>
        <v>-0.0124097995055447-0.114366414827172i</v>
      </c>
      <c r="Q89" s="36">
        <f t="shared" si="15"/>
        <v>-96.192885214812279</v>
      </c>
      <c r="R89" s="54" t="str">
        <f>IMPRODUCT(COMPLEX(('B4 at 100Hz'!C$9*'B4 at 100Hz'!C$23)/(2*PI()),0),C89,C89,L89)</f>
        <v>0.00985184973439797-0.00106901558597761i</v>
      </c>
      <c r="S89" s="46">
        <f t="shared" si="16"/>
        <v>-6.1928852148120379</v>
      </c>
      <c r="T89" s="51">
        <f>IMABS(IMDIV(D89,IMSUB(COMPLEX(1,0),IMPRODUCT(COMPLEX('B4 at 100Hz'!C$17,0),IMPRODUCT(C89,H89)))))</f>
        <v>33.116619771236806</v>
      </c>
      <c r="U89" s="34">
        <f>20*LOG10('B4 at 100Hz'!C$28*50000*IMABS(N89))</f>
        <v>71.349541378510736</v>
      </c>
      <c r="V89" s="35">
        <f>20*LOG10('B4 at 100Hz'!C$28*50000*IMABS(P89))</f>
        <v>75.196206363751486</v>
      </c>
      <c r="W89" s="35">
        <f>20*LOG10('B4 at 100Hz'!C$28*50000*IMABS(R89))</f>
        <v>53.900591806269496</v>
      </c>
      <c r="X89" s="41">
        <f>1000*'B4 at 100Hz'!C$28*IMABS(H89)</f>
        <v>0.47959876713484106</v>
      </c>
      <c r="Y89" s="41">
        <f>1000*'B4 at 100Hz'!C$28*IMABS(J89)</f>
        <v>0.44349389061793554</v>
      </c>
      <c r="Z89" s="41">
        <f>'B4 at 100Hz'!C$28*IMABS(IMPRODUCT(C89,J89))</f>
        <v>0.16802922413047747</v>
      </c>
      <c r="AA89" s="41">
        <f>1000*'B4 at 100Hz'!C$28*IMABS(L89)</f>
        <v>3.820383086323121E-2</v>
      </c>
      <c r="AB89" s="54" t="str">
        <f t="shared" si="17"/>
        <v>-0.00451231478841144-0.0415846577288923i</v>
      </c>
      <c r="AC89" s="41">
        <f>20*LOG10('B4 at 100Hz'!C$28*50000*IMABS(AB89))</f>
        <v>66.408898849357342</v>
      </c>
      <c r="AD89" s="41">
        <f t="shared" si="18"/>
        <v>2091.4377490011748</v>
      </c>
      <c r="AE89" s="36">
        <f t="shared" si="19"/>
        <v>-96.192885214812193</v>
      </c>
      <c r="AG89" s="78"/>
    </row>
    <row r="90" spans="2:33" s="12" customFormat="1" x14ac:dyDescent="0.25">
      <c r="B90" s="37">
        <v>61.7</v>
      </c>
      <c r="C90" s="30" t="str">
        <f t="shared" si="10"/>
        <v>387.67253345298i</v>
      </c>
      <c r="D90" s="31" t="str">
        <f>COMPLEX('B4 at 100Hz'!C$18,2*PI()*B90*'B4 at 100Hz'!C$19)</f>
        <v>6</v>
      </c>
      <c r="E90" s="32" t="str">
        <f>IMSUB(COMPLEX(1,0),IMDIV(COMPLEX('B4 at 100Hz'!C$38,0),IMSUM(COMPLEX('B4 at 100Hz'!C$38,0),IMPRODUCT(C90,COMPLEX('B4 at 100Hz'!C$39,0)))))</f>
        <v>0.949119153326429+0.219754376783152i</v>
      </c>
      <c r="F90" s="32" t="str">
        <f>IMDIV(IMPRODUCT(C90,COMPLEX(('B4 at 100Hz'!C$39*'B4 at 100Hz'!C$13/'B4 at 100Hz'!C$23),0)),IMSUM(COMPLEX('B4 at 100Hz'!C$38,0),IMPRODUCT(C90,COMPLEX('B4 at 100Hz'!C$39,0))))</f>
        <v>0.563633855633934+0.130501008482041i</v>
      </c>
      <c r="G90" s="43" t="str">
        <f>IMPRODUCT(F90,IMSUB(COMPLEX(1,0),IMDIV(IMPRODUCT(COMPLEX('B4 at 100Hz'!C$38,0),E90),IMSUM(COMPLEX(0-(2*PI()*B90)^2*'B4 at 100Hz'!C$37,0),IMPRODUCT(C90,COMPLEX(0,0)),IMPRODUCT(COMPLEX('B4 at 100Hz'!C$38,0),E90)))))</f>
        <v>-0.35779037387636+0.0509221793439381i</v>
      </c>
      <c r="H90" s="45" t="str">
        <f>IMDIV(COMPLEX('B4 at 100Hz'!C$17,0),IMPRODUCT(D90,IMSUM(COMPLEX('B4 at 100Hz'!C$15-(2*PI()*B90)^2*'B4 at 100Hz'!C$14,0),IMPRODUCT(C90,IMSUM(COMPLEX('B4 at 100Hz'!C$16,0),IMDIV(COMPLEX('B4 at 100Hz'!C$17^2,0),D90))),IMPRODUCT(COMPLEX('B4 at 100Hz'!C$13*'B4 at 100Hz'!C$38/'B4 at 100Hz'!C$23,0),G90))))</f>
        <v>-0.0000056084281158508-0.000466339802747889i</v>
      </c>
      <c r="I90" s="40">
        <f t="shared" si="11"/>
        <v>-90.68903354967685</v>
      </c>
      <c r="J90" s="33" t="str">
        <f>IMPRODUCT(IMDIV(IMPRODUCT(COMPLEX(-'B4 at 100Hz'!C$38,0),F90),IMSUM(IMPRODUCT(COMPLEX('B4 at 100Hz'!C$38,0),E90),COMPLEX(Calculations!C$3-(2*PI()*B90)^2*'B4 at 100Hz'!C$37,0),IMPRODUCT(COMPLEX(Calculations!C$4,0),C90))),H90)</f>
        <v>0.0000676501833863692+0.000437539038417821i</v>
      </c>
      <c r="K90" s="40">
        <f t="shared" si="12"/>
        <v>81.210798746765221</v>
      </c>
      <c r="L90" s="53" t="str">
        <f>IMSUM(IMPRODUCT(COMPLEX(-('B4 at 100Hz'!C$13/'B4 at 100Hz'!C$23),0),H90),IMDIV(IMPRODUCT(COMPLEX(-'B4 at 100Hz'!C$38,0),J90),IMSUM(COMPLEX('B4 at 100Hz'!C$38,0),IMPRODUCT(COMPLEX('B4 at 100Hz'!C$39,0),C90))),IMDIV(IMPRODUCT(COMPLEX('B4 at 100Hz'!C$39*'B4 at 100Hz'!C$13/'B4 at 100Hz'!C$23,0),C90,H90),IMSUM(COMPLEX('B4 at 100Hz'!C$38,0),IMPRODUCT(COMPLEX('B4 at 100Hz'!C$39,0),C90))))</f>
        <v>-0.0000385659409576854+5.96288044991364E-06i</v>
      </c>
      <c r="M90" s="41">
        <f t="shared" si="13"/>
        <v>171.21079874676411</v>
      </c>
      <c r="N90" s="52" t="str">
        <f>IMPRODUCT(COMPLEX(('B4 at 100Hz'!C$9*'B4 at 100Hz'!C$13)/(2*PI()),0),C90,C90,H90)</f>
        <v>0.000904494370465998+0.0752085464227622i</v>
      </c>
      <c r="O90" s="41">
        <f t="shared" si="14"/>
        <v>89.31096645032315</v>
      </c>
      <c r="P90" s="39" t="str">
        <f>IMPRODUCT(COMPLEX(('B4 at 100Hz'!C$9*'B4 at 100Hz'!C$23)/(2*PI()),0),C90,C90,J90)</f>
        <v>-0.018372038815675-0.118824277996045i</v>
      </c>
      <c r="Q90" s="36">
        <f t="shared" si="15"/>
        <v>-98.789201253234737</v>
      </c>
      <c r="R90" s="54" t="str">
        <f>IMPRODUCT(COMPLEX(('B4 at 100Hz'!C$9*'B4 at 100Hz'!C$23)/(2*PI()),0),C90,C90,L90)</f>
        <v>0.0104735113605086-0.00161936399275329i</v>
      </c>
      <c r="S90" s="46">
        <f t="shared" si="16"/>
        <v>-8.7892012532358823</v>
      </c>
      <c r="T90" s="51">
        <f>IMABS(IMDIV(D90,IMSUB(COMPLEX(1,0),IMPRODUCT(COMPLEX('B4 at 100Hz'!C$17,0),IMPRODUCT(C90,H90)))))</f>
        <v>32.607253654324303</v>
      </c>
      <c r="U90" s="34">
        <f>20*LOG10('B4 at 100Hz'!C$28*50000*IMABS(N90))</f>
        <v>71.505372089319195</v>
      </c>
      <c r="V90" s="35">
        <f>20*LOG10('B4 at 100Hz'!C$28*50000*IMABS(P90))</f>
        <v>75.580104046918038</v>
      </c>
      <c r="W90" s="35">
        <f>20*LOG10('B4 at 100Hz'!C$28*50000*IMABS(R90))</f>
        <v>54.483846527297814</v>
      </c>
      <c r="X90" s="41">
        <f>1000*'B4 at 100Hz'!C$28*IMABS(H90)</f>
        <v>0.46637352636365492</v>
      </c>
      <c r="Y90" s="41">
        <f>1000*'B4 at 100Hz'!C$28*IMABS(J90)</f>
        <v>0.44273802349899966</v>
      </c>
      <c r="Z90" s="41">
        <f>'B4 at 100Hz'!C$28*IMABS(IMPRODUCT(C90,J90))</f>
        <v>0.17163737122582182</v>
      </c>
      <c r="AA90" s="41">
        <f>1000*'B4 at 100Hz'!C$28*IMABS(L90)</f>
        <v>3.9024194356983705E-2</v>
      </c>
      <c r="AB90" s="54" t="str">
        <f t="shared" si="17"/>
        <v>-0.0069940330847004-0.0452350955660361i</v>
      </c>
      <c r="AC90" s="41">
        <f>20*LOG10('B4 at 100Hz'!C$28*50000*IMABS(AB90))</f>
        <v>67.191510608247654</v>
      </c>
      <c r="AD90" s="41">
        <f t="shared" si="18"/>
        <v>2288.6297044619878</v>
      </c>
      <c r="AE90" s="36">
        <f t="shared" si="19"/>
        <v>-98.789201253234666</v>
      </c>
      <c r="AG90" s="78"/>
    </row>
    <row r="91" spans="2:33" s="12" customFormat="1" x14ac:dyDescent="0.25">
      <c r="B91" s="37">
        <v>63.1</v>
      </c>
      <c r="C91" s="30" t="str">
        <f t="shared" si="10"/>
        <v>396.468992883032i</v>
      </c>
      <c r="D91" s="31" t="str">
        <f>COMPLEX('B4 at 100Hz'!C$18,2*PI()*B91*'B4 at 100Hz'!C$19)</f>
        <v>6</v>
      </c>
      <c r="E91" s="32" t="str">
        <f>IMSUB(COMPLEX(1,0),IMDIV(COMPLEX('B4 at 100Hz'!C$38,0),IMSUM(COMPLEX('B4 at 100Hz'!C$38,0),IMPRODUCT(C91,COMPLEX('B4 at 100Hz'!C$39,0)))))</f>
        <v>0.951243032080769+0.215359527299245i</v>
      </c>
      <c r="F91" s="32" t="str">
        <f>IMDIV(IMPRODUCT(C91,COMPLEX(('B4 at 100Hz'!C$39*'B4 at 100Hz'!C$13/'B4 at 100Hz'!C$23),0)),IMSUM(COMPLEX('B4 at 100Hz'!C$38,0),IMPRODUCT(C91,COMPLEX('B4 at 100Hz'!C$39,0))))</f>
        <v>0.564895119793454+0.127891129679296i</v>
      </c>
      <c r="G91" s="43" t="str">
        <f>IMPRODUCT(F91,IMSUB(COMPLEX(1,0),IMDIV(IMPRODUCT(COMPLEX('B4 at 100Hz'!C$38,0),E91),IMSUM(COMPLEX(0-(2*PI()*B91)^2*'B4 at 100Hz'!C$37,0),IMPRODUCT(C91,COMPLEX(0,0)),IMPRODUCT(COMPLEX('B4 at 100Hz'!C$38,0),E91)))))</f>
        <v>-0.384255016782232+0.0575533408174391i</v>
      </c>
      <c r="H91" s="45" t="str">
        <f>IMDIV(COMPLEX('B4 at 100Hz'!C$17,0),IMPRODUCT(D91,IMSUM(COMPLEX('B4 at 100Hz'!C$15-(2*PI()*B91)^2*'B4 at 100Hz'!C$14,0),IMPRODUCT(C91,IMSUM(COMPLEX('B4 at 100Hz'!C$16,0),IMDIV(COMPLEX('B4 at 100Hz'!C$17^2,0),D91))),IMPRODUCT(COMPLEX('B4 at 100Hz'!C$13*'B4 at 100Hz'!C$38/'B4 at 100Hz'!C$23,0),G91))))</f>
        <v>-0.0000228982241358602-0.000452216825531861i</v>
      </c>
      <c r="I91" s="40">
        <f t="shared" si="11"/>
        <v>-92.89872461833356</v>
      </c>
      <c r="J91" s="33" t="str">
        <f>IMPRODUCT(IMDIV(IMPRODUCT(COMPLEX(-'B4 at 100Hz'!C$38,0),F91),IMSUM(IMPRODUCT(COMPLEX('B4 at 100Hz'!C$38,0),E91),COMPLEX(Calculations!C$3-(2*PI()*B91)^2*'B4 at 100Hz'!C$37,0),IMPRODUCT(COMPLEX(Calculations!C$4,0),C91))),H91)</f>
        <v>0.000087465489042935+0.000433113023591328i</v>
      </c>
      <c r="K91" s="40">
        <f t="shared" si="12"/>
        <v>78.582892643523493</v>
      </c>
      <c r="L91" s="53" t="str">
        <f>IMSUM(IMPRODUCT(COMPLEX(-('B4 at 100Hz'!C$13/'B4 at 100Hz'!C$23),0),H91),IMDIV(IMPRODUCT(COMPLEX(-'B4 at 100Hz'!C$38,0),J91),IMSUM(COMPLEX('B4 at 100Hz'!C$38,0),IMPRODUCT(COMPLEX('B4 at 100Hz'!C$39,0),C91))),IMDIV(IMPRODUCT(COMPLEX('B4 at 100Hz'!C$39*'B4 at 100Hz'!C$13/'B4 at 100Hz'!C$23,0),C91,H91),IMSUM(COMPLEX('B4 at 100Hz'!C$38,0),IMPRODUCT(COMPLEX('B4 at 100Hz'!C$39,0),C91))))</f>
        <v>-0.000039042045412304+7.88438908372915E-06i</v>
      </c>
      <c r="M91" s="41">
        <f t="shared" si="13"/>
        <v>168.58289264352106</v>
      </c>
      <c r="N91" s="52" t="str">
        <f>IMPRODUCT(COMPLEX(('B4 at 100Hz'!C$9*'B4 at 100Hz'!C$13)/(2*PI()),0),C91,C91,H91)</f>
        <v>0.003862379139801+0.0762780914029897i</v>
      </c>
      <c r="O91" s="41">
        <f t="shared" si="14"/>
        <v>87.10127538166644</v>
      </c>
      <c r="P91" s="39" t="str">
        <f>IMPRODUCT(COMPLEX(('B4 at 100Hz'!C$9*'B4 at 100Hz'!C$23)/(2*PI()),0),C91,C91,J91)</f>
        <v>-0.0248435409119552-0.123020647787265i</v>
      </c>
      <c r="Q91" s="36">
        <f t="shared" si="15"/>
        <v>-101.41710735647648</v>
      </c>
      <c r="R91" s="54" t="str">
        <f>IMPRODUCT(COMPLEX(('B4 at 100Hz'!C$9*'B4 at 100Hz'!C$23)/(2*PI()),0),C91,C91,L91)</f>
        <v>0.0110894326791092-0.00223946775934959i</v>
      </c>
      <c r="S91" s="46">
        <f t="shared" si="16"/>
        <v>-11.417107356478871</v>
      </c>
      <c r="T91" s="51">
        <f>IMABS(IMDIV(D91,IMSUB(COMPLEX(1,0),IMPRODUCT(COMPLEX('B4 at 100Hz'!C$17,0),IMPRODUCT(C91,H91)))))</f>
        <v>30.790453664199216</v>
      </c>
      <c r="U91" s="34">
        <f>20*LOG10('B4 at 100Hz'!C$28*50000*IMABS(N91))</f>
        <v>71.638517301017941</v>
      </c>
      <c r="V91" s="35">
        <f>20*LOG10('B4 at 100Hz'!C$28*50000*IMABS(P91))</f>
        <v>75.952558964449167</v>
      </c>
      <c r="W91" s="35">
        <f>20*LOG10('B4 at 100Hz'!C$28*50000*IMABS(R91))</f>
        <v>55.051185349046811</v>
      </c>
      <c r="X91" s="41">
        <f>1000*'B4 at 100Hz'!C$28*IMABS(H91)</f>
        <v>0.45279618589680021</v>
      </c>
      <c r="Y91" s="41">
        <f>1000*'B4 at 100Hz'!C$28*IMABS(J91)</f>
        <v>0.44185642801473651</v>
      </c>
      <c r="Z91" s="41">
        <f>'B4 at 100Hz'!C$28*IMABS(IMPRODUCT(C91,J91))</f>
        <v>0.1751823730138968</v>
      </c>
      <c r="AA91" s="41">
        <f>1000*'B4 at 100Hz'!C$28*IMABS(L91)</f>
        <v>3.983020086818588E-2</v>
      </c>
      <c r="AB91" s="54" t="str">
        <f t="shared" si="17"/>
        <v>-0.009891729093045-0.0489820241436249i</v>
      </c>
      <c r="AC91" s="41">
        <f>20*LOG10('B4 at 100Hz'!C$28*50000*IMABS(AB91))</f>
        <v>67.95373333421449</v>
      </c>
      <c r="AD91" s="41">
        <f t="shared" si="18"/>
        <v>2498.5420717174525</v>
      </c>
      <c r="AE91" s="36">
        <f t="shared" si="19"/>
        <v>-101.41710735647655</v>
      </c>
      <c r="AG91" s="78"/>
    </row>
    <row r="92" spans="2:33" s="12" customFormat="1" x14ac:dyDescent="0.25">
      <c r="B92" s="37">
        <v>64.599999999999994</v>
      </c>
      <c r="C92" s="30" t="str">
        <f t="shared" si="10"/>
        <v>405.893770843801i</v>
      </c>
      <c r="D92" s="31" t="str">
        <f>COMPLEX('B4 at 100Hz'!C$18,2*PI()*B92*'B4 at 100Hz'!C$19)</f>
        <v>6</v>
      </c>
      <c r="E92" s="32" t="str">
        <f>IMSUB(COMPLEX(1,0),IMDIV(COMPLEX('B4 at 100Hz'!C$38,0),IMSUM(COMPLEX('B4 at 100Hz'!C$38,0),IMPRODUCT(C92,COMPLEX('B4 at 100Hz'!C$39,0)))))</f>
        <v>0.953376658229085+0.210830751488077i</v>
      </c>
      <c r="F92" s="32" t="str">
        <f>IMDIV(IMPRODUCT(C92,COMPLEX(('B4 at 100Hz'!C$39*'B4 at 100Hz'!C$13/'B4 at 100Hz'!C$23),0)),IMSUM(COMPLEX('B4 at 100Hz'!C$38,0),IMPRODUCT(C92,COMPLEX('B4 at 100Hz'!C$39,0))))</f>
        <v>0.566162172437205+0.12520171880522i</v>
      </c>
      <c r="G92" s="43" t="str">
        <f>IMPRODUCT(F92,IMSUB(COMPLEX(1,0),IMDIV(IMPRODUCT(COMPLEX('B4 at 100Hz'!C$38,0),E92),IMSUM(COMPLEX(0-(2*PI()*B92)^2*'B4 at 100Hz'!C$37,0),IMPRODUCT(C92,COMPLEX(0,0)),IMPRODUCT(COMPLEX('B4 at 100Hz'!C$38,0),E92)))))</f>
        <v>-0.414905007312061+0.0657128133954482i</v>
      </c>
      <c r="H92" s="45" t="str">
        <f>IMDIV(COMPLEX('B4 at 100Hz'!C$17,0),IMPRODUCT(D92,IMSUM(COMPLEX('B4 at 100Hz'!C$15-(2*PI()*B92)^2*'B4 at 100Hz'!C$14,0),IMPRODUCT(C92,IMSUM(COMPLEX('B4 at 100Hz'!C$16,0),IMDIV(COMPLEX('B4 at 100Hz'!C$17^2,0),D92))),IMPRODUCT(COMPLEX('B4 at 100Hz'!C$13*'B4 at 100Hz'!C$38/'B4 at 100Hz'!C$23,0),G92))))</f>
        <v>-0.0000402104830492814-0.000436006963599602i</v>
      </c>
      <c r="I92" s="40">
        <f t="shared" si="11"/>
        <v>-95.269164260751282</v>
      </c>
      <c r="J92" s="33" t="str">
        <f>IMPRODUCT(IMDIV(IMPRODUCT(COMPLEX(-'B4 at 100Hz'!C$38,0),F92),IMSUM(IMPRODUCT(COMPLEX('B4 at 100Hz'!C$38,0),E92),COMPLEX(Calculations!C$3-(2*PI()*B92)^2*'B4 at 100Hz'!C$37,0),IMPRODUCT(COMPLEX(Calculations!C$4,0),C92))),H92)</f>
        <v>0.000108634164522137+0.000427156228017244i</v>
      </c>
      <c r="K92" s="40">
        <f t="shared" si="12"/>
        <v>75.731062595032725</v>
      </c>
      <c r="L92" s="53" t="str">
        <f>IMSUM(IMPRODUCT(COMPLEX(-('B4 at 100Hz'!C$13/'B4 at 100Hz'!C$23),0),H92),IMDIV(IMPRODUCT(COMPLEX(-'B4 at 100Hz'!C$38,0),J92),IMSUM(COMPLEX('B4 at 100Hz'!C$38,0),IMPRODUCT(COMPLEX('B4 at 100Hz'!C$39,0),C92))),IMDIV(IMPRODUCT(COMPLEX('B4 at 100Hz'!C$39*'B4 at 100Hz'!C$13/'B4 at 100Hz'!C$23,0),C92,H92),IMSUM(COMPLEX('B4 at 100Hz'!C$38,0),IMPRODUCT(COMPLEX('B4 at 100Hz'!C$39,0),C92))))</f>
        <v>-0.0000394204176141628+0.0000100253814687587i</v>
      </c>
      <c r="M92" s="41">
        <f t="shared" si="13"/>
        <v>165.73106259503069</v>
      </c>
      <c r="N92" s="52" t="str">
        <f>IMPRODUCT(COMPLEX(('B4 at 100Hz'!C$9*'B4 at 100Hz'!C$13)/(2*PI()),0),C92,C92,H92)</f>
        <v>0.00710883949269527+0.0770819768100844i</v>
      </c>
      <c r="O92" s="41">
        <f t="shared" si="14"/>
        <v>84.730835739248718</v>
      </c>
      <c r="P92" s="39" t="str">
        <f>IMPRODUCT(COMPLEX(('B4 at 100Hz'!C$9*'B4 at 100Hz'!C$23)/(2*PI()),0),C92,C92,J92)</f>
        <v>-0.0323407072148134-0.127165653328836i</v>
      </c>
      <c r="Q92" s="36">
        <f t="shared" si="15"/>
        <v>-104.26893740496723</v>
      </c>
      <c r="R92" s="54" t="str">
        <f>IMPRODUCT(COMPLEX(('B4 at 100Hz'!C$9*'B4 at 100Hz'!C$23)/(2*PI()),0),C92,C92,L92)</f>
        <v>0.0117355731500611-0.00298458526582465i</v>
      </c>
      <c r="S92" s="46">
        <f t="shared" si="16"/>
        <v>-14.268937404969316</v>
      </c>
      <c r="T92" s="51">
        <f>IMABS(IMDIV(D92,IMSUB(COMPLEX(1,0),IMPRODUCT(COMPLEX('B4 at 100Hz'!C$17,0),IMPRODUCT(C92,H92)))))</f>
        <v>28.030399378655261</v>
      </c>
      <c r="U92" s="34">
        <f>20*LOG10('B4 at 100Hz'!C$28*50000*IMABS(N92))</f>
        <v>71.755238989238563</v>
      </c>
      <c r="V92" s="35">
        <f>20*LOG10('B4 at 100Hz'!C$28*50000*IMABS(P92))</f>
        <v>76.338981119387554</v>
      </c>
      <c r="W92" s="35">
        <f>20*LOG10('B4 at 100Hz'!C$28*50000*IMABS(R92))</f>
        <v>55.641670679004136</v>
      </c>
      <c r="X92" s="41">
        <f>1000*'B4 at 100Hz'!C$28*IMABS(H92)</f>
        <v>0.43785723158856382</v>
      </c>
      <c r="Y92" s="41">
        <f>1000*'B4 at 100Hz'!C$28*IMABS(J92)</f>
        <v>0.44075370087537835</v>
      </c>
      <c r="Z92" s="41">
        <f>'B4 at 100Hz'!C$28*IMABS(IMPRODUCT(C92,J92))</f>
        <v>0.17889918166166838</v>
      </c>
      <c r="AA92" s="41">
        <f>1000*'B4 at 100Hz'!C$28*IMABS(L92)</f>
        <v>4.0675270109356711E-2</v>
      </c>
      <c r="AB92" s="54" t="str">
        <f t="shared" si="17"/>
        <v>-0.013496294572057-0.0530682617845763i</v>
      </c>
      <c r="AC92" s="41">
        <f>20*LOG10('B4 at 100Hz'!C$28*50000*IMABS(AB92))</f>
        <v>68.748281839190881</v>
      </c>
      <c r="AD92" s="41">
        <f t="shared" si="18"/>
        <v>2737.8779994788229</v>
      </c>
      <c r="AE92" s="36">
        <f t="shared" si="19"/>
        <v>-104.26893740496722</v>
      </c>
      <c r="AG92" s="78"/>
    </row>
    <row r="93" spans="2:33" s="12" customFormat="1" x14ac:dyDescent="0.25">
      <c r="B93" s="37">
        <v>66.099999999999994</v>
      </c>
      <c r="C93" s="30" t="str">
        <f t="shared" si="10"/>
        <v>415.318548804571i</v>
      </c>
      <c r="D93" s="31" t="str">
        <f>COMPLEX('B4 at 100Hz'!C$18,2*PI()*B93*'B4 at 100Hz'!C$19)</f>
        <v>6</v>
      </c>
      <c r="E93" s="32" t="str">
        <f>IMSUB(COMPLEX(1,0),IMDIV(COMPLEX('B4 at 100Hz'!C$38,0),IMSUM(COMPLEX('B4 at 100Hz'!C$38,0),IMPRODUCT(C93,COMPLEX('B4 at 100Hz'!C$39,0)))))</f>
        <v>0.955375329402584+0.206478350854243i</v>
      </c>
      <c r="F93" s="32" t="str">
        <f>IMDIV(IMPRODUCT(C93,COMPLEX(('B4 at 100Hz'!C$39*'B4 at 100Hz'!C$13/'B4 at 100Hz'!C$23),0)),IMSUM(COMPLEX('B4 at 100Hz'!C$38,0),IMPRODUCT(C93,COMPLEX('B4 at 100Hz'!C$39,0))))</f>
        <v>0.567349082147875+0.122617048227334i</v>
      </c>
      <c r="G93" s="43" t="str">
        <f>IMPRODUCT(F93,IMSUB(COMPLEX(1,0),IMDIV(IMPRODUCT(COMPLEX('B4 at 100Hz'!C$38,0),E93),IMSUM(COMPLEX(0-(2*PI()*B93)^2*'B4 at 100Hz'!C$37,0),IMPRODUCT(C93,COMPLEX(0,0)),IMPRODUCT(COMPLEX('B4 at 100Hz'!C$38,0),E93)))))</f>
        <v>-0.448192587012774+0.0751620744451333i</v>
      </c>
      <c r="H93" s="45" t="str">
        <f>IMDIV(COMPLEX('B4 at 100Hz'!C$17,0),IMPRODUCT(D93,IMSUM(COMPLEX('B4 at 100Hz'!C$15-(2*PI()*B93)^2*'B4 at 100Hz'!C$14,0),IMPRODUCT(C93,IMSUM(COMPLEX('B4 at 100Hz'!C$16,0),IMDIV(COMPLEX('B4 at 100Hz'!C$17^2,0),D93))),IMPRODUCT(COMPLEX('B4 at 100Hz'!C$13*'B4 at 100Hz'!C$38/'B4 at 100Hz'!C$23,0),G93))))</f>
        <v>-0.0000561679901613513-0.000418763750223293i</v>
      </c>
      <c r="I93" s="40">
        <f t="shared" si="11"/>
        <v>-97.63938061205387</v>
      </c>
      <c r="J93" s="33" t="str">
        <f>IMPRODUCT(IMDIV(IMPRODUCT(COMPLEX(-'B4 at 100Hz'!C$38,0),F93),IMSUM(IMPRODUCT(COMPLEX('B4 at 100Hz'!C$38,0),E93),COMPLEX(Calculations!C$3-(2*PI()*B93)^2*'B4 at 100Hz'!C$37,0),IMPRODUCT(COMPLEX(Calculations!C$4,0),C93))),H93)</f>
        <v>0.000129655541818613+0.000419904527138332i</v>
      </c>
      <c r="K93" s="40">
        <f t="shared" si="12"/>
        <v>72.840679280821689</v>
      </c>
      <c r="L93" s="53" t="str">
        <f>IMSUM(IMPRODUCT(COMPLEX(-('B4 at 100Hz'!C$13/'B4 at 100Hz'!C$23),0),H93),IMDIV(IMPRODUCT(COMPLEX(-'B4 at 100Hz'!C$38,0),J93),IMSUM(COMPLEX('B4 at 100Hz'!C$38,0),IMPRODUCT(COMPLEX('B4 at 100Hz'!C$39,0),C93))),IMDIV(IMPRODUCT(COMPLEX('B4 at 100Hz'!C$39*'B4 at 100Hz'!C$13/'B4 at 100Hz'!C$23,0),C93,H93),IMSUM(COMPLEX('B4 at 100Hz'!C$38,0),IMPRODUCT(COMPLEX('B4 at 100Hz'!C$39,0),C93))))</f>
        <v>-0.0000396509846340625+0.0000122431875917299i</v>
      </c>
      <c r="M93" s="41">
        <f t="shared" si="13"/>
        <v>162.84067928082055</v>
      </c>
      <c r="N93" s="52" t="str">
        <f>IMPRODUCT(COMPLEX(('B4 at 100Hz'!C$9*'B4 at 100Hz'!C$13)/(2*PI()),0),C93,C93,H93)</f>
        <v>0.0103964767149263+0.0775115428867062i</v>
      </c>
      <c r="O93" s="41">
        <f t="shared" si="14"/>
        <v>82.360619387946116</v>
      </c>
      <c r="P93" s="39" t="str">
        <f>IMPRODUCT(COMPLEX(('B4 at 100Hz'!C$9*'B4 at 100Hz'!C$23)/(2*PI()),0),C93,C93,J93)</f>
        <v>-0.0404121588458688-0.13087946888189i</v>
      </c>
      <c r="Q93" s="36">
        <f t="shared" si="15"/>
        <v>-107.15932071917825</v>
      </c>
      <c r="R93" s="54" t="str">
        <f>IMPRODUCT(COMPLEX(('B4 at 100Hz'!C$9*'B4 at 100Hz'!C$23)/(2*PI()),0),C93,C93,L93)</f>
        <v>0.012358761275847-0.00381606242816017i</v>
      </c>
      <c r="S93" s="46">
        <f t="shared" si="16"/>
        <v>-17.159320719179473</v>
      </c>
      <c r="T93" s="51">
        <f>IMABS(IMDIV(D93,IMSUB(COMPLEX(1,0),IMPRODUCT(COMPLEX('B4 at 100Hz'!C$17,0),IMPRODUCT(C93,H93)))))</f>
        <v>25.084942670070753</v>
      </c>
      <c r="U93" s="34">
        <f>20*LOG10('B4 at 100Hz'!C$28*50000*IMABS(N93))</f>
        <v>71.844164331471362</v>
      </c>
      <c r="V93" s="35">
        <f>20*LOG10('B4 at 100Hz'!C$28*50000*IMABS(P93))</f>
        <v>76.712325183947129</v>
      </c>
      <c r="W93" s="35">
        <f>20*LOG10('B4 at 100Hz'!C$28*50000*IMABS(R93))</f>
        <v>56.214393573374828</v>
      </c>
      <c r="X93" s="41">
        <f>1000*'B4 at 100Hz'!C$28*IMABS(H93)</f>
        <v>0.42251381234208446</v>
      </c>
      <c r="Y93" s="41">
        <f>1000*'B4 at 100Hz'!C$28*IMABS(J93)</f>
        <v>0.43946600714451661</v>
      </c>
      <c r="Z93" s="41">
        <f>'B4 at 100Hz'!C$28*IMABS(IMPRODUCT(C93,J93))</f>
        <v>0.18251838433620021</v>
      </c>
      <c r="AA93" s="41">
        <f>1000*'B4 at 100Hz'!C$28*IMABS(L93)</f>
        <v>4.1498147246075333E-2</v>
      </c>
      <c r="AB93" s="54" t="str">
        <f t="shared" si="17"/>
        <v>-0.0176569208550955-0.057183988423344i</v>
      </c>
      <c r="AC93" s="41">
        <f>20*LOG10('B4 at 100Hz'!C$28*50000*IMABS(AB93))</f>
        <v>69.52038356337269</v>
      </c>
      <c r="AD93" s="41">
        <f t="shared" si="18"/>
        <v>2992.396776032655</v>
      </c>
      <c r="AE93" s="36">
        <f t="shared" si="19"/>
        <v>-107.15932071917803</v>
      </c>
      <c r="AG93" s="78"/>
    </row>
    <row r="94" spans="2:33" s="12" customFormat="1" x14ac:dyDescent="0.25">
      <c r="B94" s="37">
        <v>67.599999999999994</v>
      </c>
      <c r="C94" s="30" t="str">
        <f t="shared" si="10"/>
        <v>424.74332676534i</v>
      </c>
      <c r="D94" s="31" t="str">
        <f>COMPLEX('B4 at 100Hz'!C$18,2*PI()*B94*'B4 at 100Hz'!C$19)</f>
        <v>6</v>
      </c>
      <c r="E94" s="32" t="str">
        <f>IMSUB(COMPLEX(1,0),IMDIV(COMPLEX('B4 at 100Hz'!C$38,0),IMSUM(COMPLEX('B4 at 100Hz'!C$38,0),IMPRODUCT(C94,COMPLEX('B4 at 100Hz'!C$39,0)))))</f>
        <v>0.95725002034899+0.202292903708578i</v>
      </c>
      <c r="F94" s="32" t="str">
        <f>IMDIV(IMPRODUCT(C94,COMPLEX(('B4 at 100Hz'!C$39*'B4 at 100Hz'!C$13/'B4 at 100Hz'!C$23),0)),IMSUM(COMPLEX('B4 at 100Hz'!C$38,0),IMPRODUCT(C94,COMPLEX('B4 at 100Hz'!C$39,0))))</f>
        <v>0.568462366272994+0.120131522881021i</v>
      </c>
      <c r="G94" s="43" t="str">
        <f>IMPRODUCT(F94,IMSUB(COMPLEX(1,0),IMDIV(IMPRODUCT(COMPLEX('B4 at 100Hz'!C$38,0),E94),IMSUM(COMPLEX(0-(2*PI()*B94)^2*'B4 at 100Hz'!C$37,0),IMPRODUCT(C94,COMPLEX(0,0)),IMPRODUCT(COMPLEX('B4 at 100Hz'!C$38,0),E94)))))</f>
        <v>-0.484426578200205+0.0861504587177798i</v>
      </c>
      <c r="H94" s="45" t="str">
        <f>IMDIV(COMPLEX('B4 at 100Hz'!C$17,0),IMPRODUCT(D94,IMSUM(COMPLEX('B4 at 100Hz'!C$15-(2*PI()*B94)^2*'B4 at 100Hz'!C$14,0),IMPRODUCT(C94,IMSUM(COMPLEX('B4 at 100Hz'!C$16,0),IMDIV(COMPLEX('B4 at 100Hz'!C$17^2,0),D94))),IMPRODUCT(COMPLEX('B4 at 100Hz'!C$13*'B4 at 100Hz'!C$38/'B4 at 100Hz'!C$23,0),G94))))</f>
        <v>-0.0000706706079225983-0.000400583391418017i</v>
      </c>
      <c r="I94" s="40">
        <f t="shared" si="11"/>
        <v>-100.00512526823826</v>
      </c>
      <c r="J94" s="33" t="str">
        <f>IMPRODUCT(IMDIV(IMPRODUCT(COMPLEX(-'B4 at 100Hz'!C$38,0),F94),IMSUM(IMPRODUCT(COMPLEX('B4 at 100Hz'!C$38,0),E94),COMPLEX(Calculations!C$3-(2*PI()*B94)^2*'B4 at 100Hz'!C$37,0),IMPRODUCT(COMPLEX(Calculations!C$4,0),C94))),H94)</f>
        <v>0.00015043495435353+0.000411323431204414i</v>
      </c>
      <c r="K94" s="40">
        <f t="shared" si="12"/>
        <v>69.910816799256253</v>
      </c>
      <c r="L94" s="53" t="str">
        <f>IMSUM(IMPRODUCT(COMPLEX(-('B4 at 100Hz'!C$13/'B4 at 100Hz'!C$23),0),H94),IMDIV(IMPRODUCT(COMPLEX(-'B4 at 100Hz'!C$38,0),J94),IMSUM(COMPLEX('B4 at 100Hz'!C$38,0),IMPRODUCT(COMPLEX('B4 at 100Hz'!C$39,0),C94))),IMDIV(IMPRODUCT(COMPLEX('B4 at 100Hz'!C$39*'B4 at 100Hz'!C$13/'B4 at 100Hz'!C$23,0),C94,H94),IMSUM(COMPLEX('B4 at 100Hz'!C$38,0),IMPRODUCT(COMPLEX('B4 at 100Hz'!C$39,0),C94))))</f>
        <v>-0.0000397220913563122+0.0000145277184489987i</v>
      </c>
      <c r="M94" s="41">
        <f t="shared" si="13"/>
        <v>159.91081679925551</v>
      </c>
      <c r="N94" s="52" t="str">
        <f>IMPRODUCT(COMPLEX(('B4 at 100Hz'!C$9*'B4 at 100Hz'!C$13)/(2*PI()),0),C94,C94,H94)</f>
        <v>0.0136812759098478+0.0775498055555846i</v>
      </c>
      <c r="O94" s="41">
        <f t="shared" si="14"/>
        <v>79.994874731761755</v>
      </c>
      <c r="P94" s="39" t="str">
        <f>IMPRODUCT(COMPLEX(('B4 at 100Hz'!C$9*'B4 at 100Hz'!C$23)/(2*PI()),0),C94,C94,J94)</f>
        <v>-0.0490410995001755-0.134089536591639i</v>
      </c>
      <c r="Q94" s="36">
        <f t="shared" si="15"/>
        <v>-110.0891832007438</v>
      </c>
      <c r="R94" s="54" t="str">
        <f>IMPRODUCT(COMPLEX(('B4 at 100Hz'!C$9*'B4 at 100Hz'!C$23)/(2*PI()),0),C94,C94,L94)</f>
        <v>0.0129492181051355-0.00473596903744574i</v>
      </c>
      <c r="S94" s="46">
        <f t="shared" si="16"/>
        <v>-20.08918320074455</v>
      </c>
      <c r="T94" s="51">
        <f>IMABS(IMDIV(D94,IMSUB(COMPLEX(1,0),IMPRODUCT(COMPLEX('B4 at 100Hz'!C$17,0),IMPRODUCT(C94,H94)))))</f>
        <v>22.345763089751376</v>
      </c>
      <c r="U94" s="34">
        <f>20*LOG10('B4 at 100Hz'!C$28*50000*IMABS(N94))</f>
        <v>71.904122209661921</v>
      </c>
      <c r="V94" s="35">
        <f>20*LOG10('B4 at 100Hz'!C$28*50000*IMABS(P94))</f>
        <v>77.072514331265339</v>
      </c>
      <c r="W94" s="35">
        <f>20*LOG10('B4 at 100Hz'!C$28*50000*IMABS(R94))</f>
        <v>56.76948744981302</v>
      </c>
      <c r="X94" s="41">
        <f>1000*'B4 at 100Hz'!C$28*IMABS(H94)</f>
        <v>0.40676945350420524</v>
      </c>
      <c r="Y94" s="41">
        <f>1000*'B4 at 100Hz'!C$28*IMABS(J94)</f>
        <v>0.43796990826895965</v>
      </c>
      <c r="Z94" s="41">
        <f>'B4 at 100Hz'!C$28*IMABS(IMPRODUCT(C94,J94))</f>
        <v>0.18602479586126847</v>
      </c>
      <c r="AA94" s="41">
        <f>1000*'B4 at 100Hz'!C$28*IMABS(L94)</f>
        <v>4.2295379712831399E-2</v>
      </c>
      <c r="AB94" s="54" t="str">
        <f t="shared" si="17"/>
        <v>-0.0224106054851922-0.0612757000735001i</v>
      </c>
      <c r="AC94" s="41">
        <f>20*LOG10('B4 at 100Hz'!C$28*50000*IMABS(AB94))</f>
        <v>70.270382168930695</v>
      </c>
      <c r="AD94" s="41">
        <f t="shared" si="18"/>
        <v>3262.2640365666612</v>
      </c>
      <c r="AE94" s="36">
        <f t="shared" si="19"/>
        <v>-110.08918320074402</v>
      </c>
      <c r="AG94" s="78"/>
    </row>
    <row r="95" spans="2:33" s="12" customFormat="1" x14ac:dyDescent="0.25">
      <c r="B95" s="37">
        <v>69.2</v>
      </c>
      <c r="C95" s="30" t="str">
        <f t="shared" si="10"/>
        <v>434.796423256827i</v>
      </c>
      <c r="D95" s="31" t="str">
        <f>COMPLEX('B4 at 100Hz'!C$18,2*PI()*B95*'B4 at 100Hz'!C$19)</f>
        <v>6</v>
      </c>
      <c r="E95" s="32" t="str">
        <f>IMSUB(COMPLEX(1,0),IMDIV(COMPLEX('B4 at 100Hz'!C$38,0),IMSUM(COMPLEX('B4 at 100Hz'!C$38,0),IMPRODUCT(C95,COMPLEX('B4 at 100Hz'!C$39,0)))))</f>
        <v>0.959124171610462+0.198002512718923i</v>
      </c>
      <c r="F95" s="32" t="str">
        <f>IMDIV(IMPRODUCT(C95,COMPLEX(('B4 at 100Hz'!C$39*'B4 at 100Hz'!C$13/'B4 at 100Hz'!C$23),0)),IMSUM(COMPLEX('B4 at 100Hz'!C$38,0),IMPRODUCT(C95,COMPLEX('B4 at 100Hz'!C$39,0))))</f>
        <v>0.56957532990653+0.117583676694164i</v>
      </c>
      <c r="G95" s="43" t="str">
        <f>IMPRODUCT(F95,IMSUB(COMPLEX(1,0),IMDIV(IMPRODUCT(COMPLEX('B4 at 100Hz'!C$38,0),E95),IMSUM(COMPLEX(0-(2*PI()*B95)^2*'B4 at 100Hz'!C$37,0),IMPRODUCT(C95,COMPLEX(0,0)),IMPRODUCT(COMPLEX('B4 at 100Hz'!C$38,0),E95)))))</f>
        <v>-0.526725377252756+0.0999174224493395i</v>
      </c>
      <c r="H95" s="45" t="str">
        <f>IMDIV(COMPLEX('B4 at 100Hz'!C$17,0),IMPRODUCT(D95,IMSUM(COMPLEX('B4 at 100Hz'!C$15-(2*PI()*B95)^2*'B4 at 100Hz'!C$14,0),IMPRODUCT(C95,IMSUM(COMPLEX('B4 at 100Hz'!C$16,0),IMDIV(COMPLEX('B4 at 100Hz'!C$17^2,0),D95))),IMPRODUCT(COMPLEX('B4 at 100Hz'!C$13*'B4 at 100Hz'!C$38/'B4 at 100Hz'!C$23,0),G95))))</f>
        <v>-0.0000844285523607054-0.000380281905426582i</v>
      </c>
      <c r="I95" s="40">
        <f t="shared" si="11"/>
        <v>-102.51753105087315</v>
      </c>
      <c r="J95" s="33" t="str">
        <f>IMPRODUCT(IMDIV(IMPRODUCT(COMPLEX(-'B4 at 100Hz'!C$38,0),F95),IMSUM(IMPRODUCT(COMPLEX('B4 at 100Hz'!C$38,0),E95),COMPLEX(Calculations!C$3-(2*PI()*B95)^2*'B4 at 100Hz'!C$37,0),IMPRODUCT(COMPLEX(Calculations!C$4,0),C95))),H95)</f>
        <v>0.000172214760114446+0.000400673775362531i</v>
      </c>
      <c r="K95" s="40">
        <f t="shared" si="12"/>
        <v>66.741342680656942</v>
      </c>
      <c r="L95" s="53" t="str">
        <f>IMSUM(IMPRODUCT(COMPLEX(-('B4 at 100Hz'!C$13/'B4 at 100Hz'!C$23),0),H95),IMDIV(IMPRODUCT(COMPLEX(-'B4 at 100Hz'!C$38,0),J95),IMSUM(COMPLEX('B4 at 100Hz'!C$38,0),IMPRODUCT(COMPLEX('B4 at 100Hz'!C$39,0),C95))),IMDIV(IMPRODUCT(COMPLEX('B4 at 100Hz'!C$39*'B4 at 100Hz'!C$13/'B4 at 100Hz'!C$23,0),C95,H95),IMSUM(COMPLEX('B4 at 100Hz'!C$38,0),IMPRODUCT(COMPLEX('B4 at 100Hz'!C$39,0),C95))))</f>
        <v>-0.0000396094646501245+0.0000170246591427427i</v>
      </c>
      <c r="M95" s="41">
        <f t="shared" si="13"/>
        <v>156.74134268065654</v>
      </c>
      <c r="N95" s="52" t="str">
        <f>IMPRODUCT(COMPLEX(('B4 at 100Hz'!C$9*'B4 at 100Hz'!C$13)/(2*PI()),0),C95,C95,H95)</f>
        <v>0.0171275764218726+0.0771457903153688i</v>
      </c>
      <c r="O95" s="41">
        <f t="shared" si="14"/>
        <v>77.482468949126854</v>
      </c>
      <c r="P95" s="39" t="str">
        <f>IMPRODUCT(COMPLEX(('B4 at 100Hz'!C$9*'B4 at 100Hz'!C$23)/(2*PI()),0),C95,C95,J95)</f>
        <v>-0.0588302383572042-0.136874061737762i</v>
      </c>
      <c r="Q95" s="36">
        <f t="shared" si="15"/>
        <v>-113.25865731934309</v>
      </c>
      <c r="R95" s="54" t="str">
        <f>IMPRODUCT(COMPLEX(('B4 at 100Hz'!C$9*'B4 at 100Hz'!C$23)/(2*PI()),0),C95,C95,L95)</f>
        <v>0.0135309786746474-0.00581578927759801i</v>
      </c>
      <c r="S95" s="46">
        <f t="shared" si="16"/>
        <v>-23.258657319343367</v>
      </c>
      <c r="T95" s="51">
        <f>IMABS(IMDIV(D95,IMSUB(COMPLEX(1,0),IMPRODUCT(COMPLEX('B4 at 100Hz'!C$17,0),IMPRODUCT(C95,H95)))))</f>
        <v>19.812052807329405</v>
      </c>
      <c r="U95" s="34">
        <f>20*LOG10('B4 at 100Hz'!C$28*50000*IMABS(N95))</f>
        <v>71.934604090164697</v>
      </c>
      <c r="V95" s="35">
        <f>20*LOG10('B4 at 100Hz'!C$28*50000*IMABS(P95))</f>
        <v>77.442050534903629</v>
      </c>
      <c r="W95" s="35">
        <f>20*LOG10('B4 at 100Hz'!C$28*50000*IMABS(R95))</f>
        <v>57.342211623753705</v>
      </c>
      <c r="X95" s="41">
        <f>1000*'B4 at 100Hz'!C$28*IMABS(H95)</f>
        <v>0.38954140736075316</v>
      </c>
      <c r="Y95" s="41">
        <f>1000*'B4 at 100Hz'!C$28*IMABS(J95)</f>
        <v>0.43611626645258272</v>
      </c>
      <c r="Z95" s="41">
        <f>'B4 at 100Hz'!C$28*IMABS(IMPRODUCT(C95,J95))</f>
        <v>0.18962179277770441</v>
      </c>
      <c r="AA95" s="41">
        <f>1000*'B4 at 100Hz'!C$28*IMABS(L95)</f>
        <v>4.3113208055026879E-2</v>
      </c>
      <c r="AB95" s="54" t="str">
        <f t="shared" si="17"/>
        <v>-0.0281716832606842-0.0655440606999912i</v>
      </c>
      <c r="AC95" s="41">
        <f>20*LOG10('B4 at 100Hz'!C$28*50000*IMABS(AB95))</f>
        <v>71.046294313173888</v>
      </c>
      <c r="AD95" s="41">
        <f t="shared" si="18"/>
        <v>3567.0953277086874</v>
      </c>
      <c r="AE95" s="36">
        <f t="shared" si="19"/>
        <v>-113.25865731934321</v>
      </c>
      <c r="AG95" s="78"/>
    </row>
    <row r="96" spans="2:33" s="12" customFormat="1" x14ac:dyDescent="0.25">
      <c r="B96" s="37">
        <v>70.8</v>
      </c>
      <c r="C96" s="30" t="str">
        <f t="shared" si="10"/>
        <v>444.849519748315i</v>
      </c>
      <c r="D96" s="31" t="str">
        <f>COMPLEX('B4 at 100Hz'!C$18,2*PI()*B96*'B4 at 100Hz'!C$19)</f>
        <v>6</v>
      </c>
      <c r="E96" s="32" t="str">
        <f>IMSUB(COMPLEX(1,0),IMDIV(COMPLEX('B4 at 100Hz'!C$38,0),IMSUM(COMPLEX('B4 at 100Hz'!C$38,0),IMPRODUCT(C96,COMPLEX('B4 at 100Hz'!C$39,0)))))</f>
        <v>0.960879332457448+0.193882028340889i</v>
      </c>
      <c r="F96" s="32" t="str">
        <f>IMDIV(IMPRODUCT(C96,COMPLEX(('B4 at 100Hz'!C$39*'B4 at 100Hz'!C$13/'B4 at 100Hz'!C$23),0)),IMSUM(COMPLEX('B4 at 100Hz'!C$38,0),IMPRODUCT(C96,COMPLEX('B4 at 100Hz'!C$39,0))))</f>
        <v>0.570617631151822+0.11513672944952i</v>
      </c>
      <c r="G96" s="43" t="str">
        <f>IMPRODUCT(F96,IMSUB(COMPLEX(1,0),IMDIV(IMPRODUCT(COMPLEX('B4 at 100Hz'!C$38,0),E96),IMSUM(COMPLEX(0-(2*PI()*B96)^2*'B4 at 100Hz'!C$37,0),IMPRODUCT(C96,COMPLEX(0,0)),IMPRODUCT(COMPLEX('B4 at 100Hz'!C$38,0),E96)))))</f>
        <v>-0.573282051177695+0.116260676199089i</v>
      </c>
      <c r="H96" s="45" t="str">
        <f>IMDIV(COMPLEX('B4 at 100Hz'!C$17,0),IMPRODUCT(D96,IMSUM(COMPLEX('B4 at 100Hz'!C$15-(2*PI()*B96)^2*'B4 at 100Hz'!C$14,0),IMPRODUCT(C96,IMSUM(COMPLEX('B4 at 100Hz'!C$16,0),IMDIV(COMPLEX('B4 at 100Hz'!C$17^2,0),D96))),IMPRODUCT(COMPLEX('B4 at 100Hz'!C$13*'B4 at 100Hz'!C$38/'B4 at 100Hz'!C$23,0),G96))))</f>
        <v>-0.000096313818811563-0.000359189984264276i</v>
      </c>
      <c r="I96" s="40">
        <f t="shared" si="11"/>
        <v>-105.01029137889576</v>
      </c>
      <c r="J96" s="33" t="str">
        <f>IMPRODUCT(IMDIV(IMPRODUCT(COMPLEX(-'B4 at 100Hz'!C$38,0),F96),IMSUM(IMPRODUCT(COMPLEX('B4 at 100Hz'!C$38,0),E96),COMPLEX(Calculations!C$3-(2*PI()*B96)^2*'B4 at 100Hz'!C$37,0),IMPRODUCT(COMPLEX(Calculations!C$4,0),C96))),H96)</f>
        <v>0.000193460240630795+0.000388457302417807i</v>
      </c>
      <c r="K96" s="40">
        <f t="shared" si="12"/>
        <v>63.525690347096656</v>
      </c>
      <c r="L96" s="53" t="str">
        <f>IMSUM(IMPRODUCT(COMPLEX(-('B4 at 100Hz'!C$13/'B4 at 100Hz'!C$23),0),H96),IMDIV(IMPRODUCT(COMPLEX(-'B4 at 100Hz'!C$38,0),J96),IMSUM(COMPLEX('B4 at 100Hz'!C$38,0),IMPRODUCT(COMPLEX('B4 at 100Hz'!C$39,0),C96))),IMDIV(IMPRODUCT(COMPLEX('B4 at 100Hz'!C$39*'B4 at 100Hz'!C$13/'B4 at 100Hz'!C$23,0),C96,H96),IMSUM(COMPLEX('B4 at 100Hz'!C$38,0),IMPRODUCT(COMPLEX('B4 at 100Hz'!C$39,0),C96))))</f>
        <v>-0.0000392896814445435+0.0000195671214809444i</v>
      </c>
      <c r="M96" s="41">
        <f t="shared" si="13"/>
        <v>153.52569034709506</v>
      </c>
      <c r="N96" s="52" t="str">
        <f>IMPRODUCT(COMPLEX(('B4 at 100Hz'!C$9*'B4 at 100Hz'!C$13)/(2*PI()),0),C96,C96,H96)</f>
        <v>0.020452645951601+0.076275509248486i</v>
      </c>
      <c r="O96" s="41">
        <f t="shared" si="14"/>
        <v>74.989708621104242</v>
      </c>
      <c r="P96" s="39" t="str">
        <f>IMPRODUCT(COMPLEX(('B4 at 100Hz'!C$9*'B4 at 100Hz'!C$23)/(2*PI()),0),C96,C96,J96)</f>
        <v>-0.0691793197182272-0.138908190299045i</v>
      </c>
      <c r="Q96" s="36">
        <f t="shared" si="15"/>
        <v>-116.47430965290337</v>
      </c>
      <c r="R96" s="54" t="str">
        <f>IMPRODUCT(COMPLEX(('B4 at 100Hz'!C$9*'B4 at 100Hz'!C$23)/(2*PI()),0),C96,C96,L96)</f>
        <v>0.014049571247389-0.0069969940515011i</v>
      </c>
      <c r="S96" s="46">
        <f t="shared" si="16"/>
        <v>-26.474309652904903</v>
      </c>
      <c r="T96" s="51">
        <f>IMABS(IMDIV(D96,IMSUB(COMPLEX(1,0),IMPRODUCT(COMPLEX('B4 at 100Hz'!C$17,0),IMPRODUCT(C96,H96)))))</f>
        <v>17.691364174044224</v>
      </c>
      <c r="U96" s="34">
        <f>20*LOG10('B4 at 100Hz'!C$28*50000*IMABS(N96))</f>
        <v>71.928645031968557</v>
      </c>
      <c r="V96" s="35">
        <f>20*LOG10('B4 at 100Hz'!C$28*50000*IMABS(P96))</f>
        <v>77.796192804581977</v>
      </c>
      <c r="W96" s="35">
        <f>20*LOG10('B4 at 100Hz'!C$28*50000*IMABS(R96))</f>
        <v>57.894897158092263</v>
      </c>
      <c r="X96" s="41">
        <f>1000*'B4 at 100Hz'!C$28*IMABS(H96)</f>
        <v>0.37187873895913626</v>
      </c>
      <c r="Y96" s="41">
        <f>1000*'B4 at 100Hz'!C$28*IMABS(J96)</f>
        <v>0.43396536786550682</v>
      </c>
      <c r="Z96" s="41">
        <f>'B4 at 100Hz'!C$28*IMABS(IMPRODUCT(C96,J96))</f>
        <v>0.19304928548237119</v>
      </c>
      <c r="AA96" s="41">
        <f>1000*'B4 at 100Hz'!C$28*IMABS(L96)</f>
        <v>4.3892497206968542E-2</v>
      </c>
      <c r="AB96" s="54" t="str">
        <f t="shared" si="17"/>
        <v>-0.0346771025192372-0.0696296751020601i</v>
      </c>
      <c r="AC96" s="41">
        <f>20*LOG10('B4 at 100Hz'!C$28*50000*IMABS(AB96))</f>
        <v>71.797523112172698</v>
      </c>
      <c r="AD96" s="41">
        <f t="shared" si="18"/>
        <v>3889.3421982220057</v>
      </c>
      <c r="AE96" s="36">
        <f t="shared" si="19"/>
        <v>-116.47430965290334</v>
      </c>
      <c r="AG96" s="78"/>
    </row>
    <row r="97" spans="2:34" x14ac:dyDescent="0.25">
      <c r="B97" s="37">
        <v>72.400000000000006</v>
      </c>
      <c r="C97" s="30" t="str">
        <f t="shared" si="10"/>
        <v>454.902616239802i</v>
      </c>
      <c r="D97" s="31" t="str">
        <f>COMPLEX('B4 at 100Hz'!C$18,2*PI()*B97*'B4 at 100Hz'!C$19)</f>
        <v>6</v>
      </c>
      <c r="E97" s="32" t="str">
        <f>IMSUB(COMPLEX(1,0),IMDIV(COMPLEX('B4 at 100Hz'!C$38,0),IMSUM(COMPLEX('B4 at 100Hz'!C$38,0),IMPRODUCT(C97,COMPLEX('B4 at 100Hz'!C$39,0)))))</f>
        <v>0.96252523550641+0.189922106453514i</v>
      </c>
      <c r="F97" s="32" t="str">
        <f>IMDIV(IMPRODUCT(C97,COMPLEX(('B4 at 100Hz'!C$39*'B4 at 100Hz'!C$13/'B4 at 100Hz'!C$23),0)),IMSUM(COMPLEX('B4 at 100Hz'!C$38,0),IMPRODUCT(C97,COMPLEX('B4 at 100Hz'!C$39,0))))</f>
        <v>0.571595049717484+0.112785132146307i</v>
      </c>
      <c r="G97" s="43" t="str">
        <f>IMPRODUCT(F97,IMSUB(COMPLEX(1,0),IMDIV(IMPRODUCT(COMPLEX('B4 at 100Hz'!C$38,0),E97),IMSUM(COMPLEX(0-(2*PI()*B97)^2*'B4 at 100Hz'!C$37,0),IMPRODUCT(C97,COMPLEX(0,0)),IMPRODUCT(COMPLEX('B4 at 100Hz'!C$38,0),E97)))))</f>
        <v>-0.624679653597411+0.135784920836433i</v>
      </c>
      <c r="H97" s="45" t="str">
        <f>IMDIV(COMPLEX('B4 at 100Hz'!C$17,0),IMPRODUCT(D97,IMSUM(COMPLEX('B4 at 100Hz'!C$15-(2*PI()*B97)^2*'B4 at 100Hz'!C$14,0),IMPRODUCT(C97,IMSUM(COMPLEX('B4 at 100Hz'!C$16,0),IMDIV(COMPLEX('B4 at 100Hz'!C$17^2,0),D97))),IMPRODUCT(COMPLEX('B4 at 100Hz'!C$13*'B4 at 100Hz'!C$38/'B4 at 100Hz'!C$23,0),G97))))</f>
        <v>-0.000106229525709842-0.000337477273157452i</v>
      </c>
      <c r="I97" s="40">
        <f t="shared" si="11"/>
        <v>-107.47271679420008</v>
      </c>
      <c r="J97" s="33" t="str">
        <f>IMPRODUCT(IMDIV(IMPRODUCT(COMPLEX(-'B4 at 100Hz'!C$38,0),F97),IMSUM(IMPRODUCT(COMPLEX('B4 at 100Hz'!C$38,0),E97),COMPLEX(Calculations!C$3-(2*PI()*B97)^2*'B4 at 100Hz'!C$37,0),IMPRODUCT(COMPLEX(Calculations!C$4,0),C97))),H97)</f>
        <v>0.000214019238084195+0.000374665796133346i</v>
      </c>
      <c r="K97" s="40">
        <f t="shared" si="12"/>
        <v>60.26382354127459</v>
      </c>
      <c r="L97" s="53" t="str">
        <f>IMSUM(IMPRODUCT(COMPLEX(-('B4 at 100Hz'!C$13/'B4 at 100Hz'!C$23),0),H97),IMDIV(IMPRODUCT(COMPLEX(-'B4 at 100Hz'!C$38,0),J97),IMSUM(COMPLEX('B4 at 100Hz'!C$38,0),IMPRODUCT(COMPLEX('B4 at 100Hz'!C$39,0),C97))),IMDIV(IMPRODUCT(COMPLEX('B4 at 100Hz'!C$39*'B4 at 100Hz'!C$13/'B4 at 100Hz'!C$23,0),C97,H97),IMSUM(COMPLEX('B4 at 100Hz'!C$38,0),IMPRODUCT(COMPLEX('B4 at 100Hz'!C$39,0),C97))))</f>
        <v>-0.0000387511480572203+0.0000221357040532799i</v>
      </c>
      <c r="M97" s="41">
        <f t="shared" si="13"/>
        <v>150.26382354127421</v>
      </c>
      <c r="N97" s="52" t="str">
        <f>IMPRODUCT(COMPLEX(('B4 at 100Hz'!C$9*'B4 at 100Hz'!C$13)/(2*PI()),0),C97,C97,H97)</f>
        <v>0.0235893925292462+0.0749404067561718i</v>
      </c>
      <c r="O97" s="41">
        <f t="shared" si="14"/>
        <v>72.527283205799904</v>
      </c>
      <c r="P97" s="39" t="str">
        <f>IMPRODUCT(COMPLEX(('B4 at 100Hz'!C$9*'B4 at 100Hz'!C$23)/(2*PI()),0),C97,C97,J97)</f>
        <v>-0.0800291112679795-0.140100352451801i</v>
      </c>
      <c r="Q97" s="36">
        <f t="shared" si="15"/>
        <v>-119.73617645872542</v>
      </c>
      <c r="R97" s="54" t="str">
        <f>IMPRODUCT(COMPLEX(('B4 at 100Hz'!C$9*'B4 at 100Hz'!C$23)/(2*PI()),0),C97,C97,L97)</f>
        <v>0.0144903793107291-0.00827729665114542i</v>
      </c>
      <c r="S97" s="46">
        <f t="shared" si="16"/>
        <v>-29.736176458725836</v>
      </c>
      <c r="T97" s="51">
        <f>IMABS(IMDIV(D97,IMSUB(COMPLEX(1,0),IMPRODUCT(COMPLEX('B4 at 100Hz'!C$17,0),IMPRODUCT(C97,H97)))))</f>
        <v>15.935412871889781</v>
      </c>
      <c r="U97" s="34">
        <f>20*LOG10('B4 at 100Hz'!C$28*50000*IMABS(N97))</f>
        <v>71.884027962317802</v>
      </c>
      <c r="V97" s="35">
        <f>20*LOG10('B4 at 100Hz'!C$28*50000*IMABS(P97))</f>
        <v>78.134603468122066</v>
      </c>
      <c r="W97" s="35">
        <f>20*LOG10('B4 at 100Hz'!C$28*50000*IMABS(R97))</f>
        <v>58.427413991779886</v>
      </c>
      <c r="X97" s="41">
        <f>1000*'B4 at 100Hz'!C$28*IMABS(H97)</f>
        <v>0.35380167047419014</v>
      </c>
      <c r="Y97" s="41">
        <f>1000*'B4 at 100Hz'!C$28*IMABS(J97)</f>
        <v>0.43148429063220051</v>
      </c>
      <c r="Z97" s="41">
        <f>'B4 at 100Hz'!C$28*IMABS(IMPRODUCT(C97,J97))</f>
        <v>0.19628333267496281</v>
      </c>
      <c r="AA97" s="41">
        <f>1000*'B4 at 100Hz'!C$28*IMABS(L97)</f>
        <v>4.4627803773959134E-2</v>
      </c>
      <c r="AB97" s="54" t="str">
        <f t="shared" si="17"/>
        <v>-0.0419493394280042-0.0734372423467746i</v>
      </c>
      <c r="AC97" s="41">
        <f>20*LOG10('B4 at 100Hz'!C$28*50000*IMABS(AB97))</f>
        <v>72.52414611600787</v>
      </c>
      <c r="AD97" s="41">
        <f t="shared" si="18"/>
        <v>4228.7041874387542</v>
      </c>
      <c r="AE97" s="36">
        <f t="shared" si="19"/>
        <v>-119.73617645872552</v>
      </c>
      <c r="AF97" s="12"/>
      <c r="AG97" s="78"/>
      <c r="AH97" s="12"/>
    </row>
    <row r="98" spans="2:34" x14ac:dyDescent="0.25">
      <c r="B98" s="37">
        <v>74.099999999999994</v>
      </c>
      <c r="C98" s="30" t="str">
        <f t="shared" si="10"/>
        <v>465.584031262007i</v>
      </c>
      <c r="D98" s="31" t="str">
        <f>COMPLEX('B4 at 100Hz'!C$18,2*PI()*B98*'B4 at 100Hz'!C$19)</f>
        <v>6</v>
      </c>
      <c r="E98" s="32" t="str">
        <f>IMSUB(COMPLEX(1,0),IMDIV(COMPLEX('B4 at 100Hz'!C$38,0),IMSUM(COMPLEX('B4 at 100Hz'!C$38,0),IMPRODUCT(C98,COMPLEX('B4 at 100Hz'!C$39,0)))))</f>
        <v>0.964164088481876+0.185880873044511i</v>
      </c>
      <c r="F98" s="32" t="str">
        <f>IMDIV(IMPRODUCT(C98,COMPLEX(('B4 at 100Hz'!C$39*'B4 at 100Hz'!C$13/'B4 at 100Hz'!C$23),0)),IMSUM(COMPLEX('B4 at 100Hz'!C$38,0),IMPRODUCT(C98,COMPLEX('B4 at 100Hz'!C$39,0))))</f>
        <v>0.572568281601112+0.110385248043399i</v>
      </c>
      <c r="G98" s="43" t="str">
        <f>IMPRODUCT(F98,IMSUB(COMPLEX(1,0),IMDIV(IMPRODUCT(COMPLEX('B4 at 100Hz'!C$38,0),E98),IMSUM(COMPLEX(0-(2*PI()*B98)^2*'B4 at 100Hz'!C$37,0),IMPRODUCT(C98,COMPLEX(0,0)),IMPRODUCT(COMPLEX('B4 at 100Hz'!C$38,0),E98)))))</f>
        <v>-0.685355345495811+0.160893106558067i</v>
      </c>
      <c r="H98" s="45" t="str">
        <f>IMDIV(COMPLEX('B4 at 100Hz'!C$17,0),IMPRODUCT(D98,IMSUM(COMPLEX('B4 at 100Hz'!C$15-(2*PI()*B98)^2*'B4 at 100Hz'!C$14,0),IMPRODUCT(C98,IMSUM(COMPLEX('B4 at 100Hz'!C$16,0),IMDIV(COMPLEX('B4 at 100Hz'!C$17^2,0),D98))),IMPRODUCT(COMPLEX('B4 at 100Hz'!C$13*'B4 at 100Hz'!C$38/'B4 at 100Hz'!C$23,0),G98))))</f>
        <v>-0.0001145159001332-0.000313938290604626i</v>
      </c>
      <c r="I98" s="40">
        <f t="shared" si="11"/>
        <v>-110.04055395601395</v>
      </c>
      <c r="J98" s="33" t="str">
        <f>IMPRODUCT(IMDIV(IMPRODUCT(COMPLEX(-'B4 at 100Hz'!C$38,0),F98),IMSUM(IMPRODUCT(COMPLEX('B4 at 100Hz'!C$38,0),E98),COMPLEX(Calculations!C$3-(2*PI()*B98)^2*'B4 at 100Hz'!C$37,0),IMPRODUCT(COMPLEX(Calculations!C$4,0),C98))),H98)</f>
        <v>0.00023492816386555+0.000358297713268122i</v>
      </c>
      <c r="K98" s="40">
        <f t="shared" si="12"/>
        <v>56.747999326973734</v>
      </c>
      <c r="L98" s="53" t="str">
        <f>IMSUM(IMPRODUCT(COMPLEX(-('B4 at 100Hz'!C$13/'B4 at 100Hz'!C$23),0),H98),IMDIV(IMPRODUCT(COMPLEX(-'B4 at 100Hz'!C$38,0),J98),IMSUM(COMPLEX('B4 at 100Hz'!C$38,0),IMPRODUCT(COMPLEX('B4 at 100Hz'!C$39,0),C98))),IMDIV(IMPRODUCT(COMPLEX('B4 at 100Hz'!C$39*'B4 at 100Hz'!C$13/'B4 at 100Hz'!C$23,0),C98,H98),IMSUM(COMPLEX('B4 at 100Hz'!C$38,0),IMPRODUCT(COMPLEX('B4 at 100Hz'!C$39,0),C98))))</f>
        <v>-0.000037928372218811+0.0000248688242034816i</v>
      </c>
      <c r="M98" s="41">
        <f t="shared" si="13"/>
        <v>146.74799932697377</v>
      </c>
      <c r="N98" s="52" t="str">
        <f>IMPRODUCT(COMPLEX(('B4 at 100Hz'!C$9*'B4 at 100Hz'!C$13)/(2*PI()),0),C98,C98,H98)</f>
        <v>0.0266376917746446+0.0730255921811541i</v>
      </c>
      <c r="O98" s="41">
        <f t="shared" si="14"/>
        <v>69.959446043986048</v>
      </c>
      <c r="P98" s="39" t="str">
        <f>IMPRODUCT(COMPLEX(('B4 at 100Hz'!C$9*'B4 at 100Hz'!C$23)/(2*PI()),0),C98,C98,J98)</f>
        <v>-0.0920215508802441-0.140345502681607i</v>
      </c>
      <c r="Q98" s="36">
        <f t="shared" si="15"/>
        <v>-123.2520006730263</v>
      </c>
      <c r="R98" s="54" t="str">
        <f>IMPRODUCT(COMPLEX(('B4 at 100Hz'!C$9*'B4 at 100Hz'!C$23)/(2*PI()),0),C98,C98,L98)</f>
        <v>0.0148565739267243-0.00974113845746576i</v>
      </c>
      <c r="S98" s="46">
        <f t="shared" si="16"/>
        <v>-33.252000673026259</v>
      </c>
      <c r="T98" s="51">
        <f>IMABS(IMDIV(D98,IMSUB(COMPLEX(1,0),IMPRODUCT(COMPLEX('B4 at 100Hz'!C$17,0),IMPRODUCT(C98,H98)))))</f>
        <v>14.400712984263812</v>
      </c>
      <c r="U98" s="34">
        <f>20*LOG10('B4 at 100Hz'!C$28*50000*IMABS(N98))</f>
        <v>71.791425614142781</v>
      </c>
      <c r="V98" s="35">
        <f>20*LOG10('B4 at 100Hz'!C$28*50000*IMABS(P98))</f>
        <v>78.476470804348935</v>
      </c>
      <c r="W98" s="35">
        <f>20*LOG10('B4 at 100Hz'!C$28*50000*IMABS(R98))</f>
        <v>58.970874163650286</v>
      </c>
      <c r="X98" s="41">
        <f>1000*'B4 at 100Hz'!C$28*IMABS(H98)</f>
        <v>0.33417232334690988</v>
      </c>
      <c r="Y98" s="41">
        <f>1000*'B4 at 100Hz'!C$28*IMABS(J98)</f>
        <v>0.42844893921026816</v>
      </c>
      <c r="Z98" s="41">
        <f>'B4 at 100Hz'!C$28*IMABS(IMPRODUCT(C98,J98))</f>
        <v>0.19947898430744723</v>
      </c>
      <c r="AA98" s="41">
        <f>1000*'B4 at 100Hz'!C$28*IMABS(L98)</f>
        <v>4.5354380564972395E-2</v>
      </c>
      <c r="AB98" s="54" t="str">
        <f t="shared" si="17"/>
        <v>-0.0505272851788752-0.0770610489579187i</v>
      </c>
      <c r="AC98" s="41">
        <f>20*LOG10('B4 at 100Hz'!C$28*50000*IMABS(AB98))</f>
        <v>73.269199123521986</v>
      </c>
      <c r="AD98" s="41">
        <f t="shared" si="18"/>
        <v>4607.4428412195548</v>
      </c>
      <c r="AE98" s="36">
        <f t="shared" si="19"/>
        <v>-123.2520006730265</v>
      </c>
      <c r="AF98" s="12"/>
      <c r="AG98" s="78"/>
      <c r="AH98" s="12"/>
    </row>
    <row r="99" spans="2:34" x14ac:dyDescent="0.25">
      <c r="B99" s="37">
        <v>75.900000000000006</v>
      </c>
      <c r="C99" s="30" t="str">
        <f t="shared" si="10"/>
        <v>476.893764814931i</v>
      </c>
      <c r="D99" s="31" t="str">
        <f>COMPLEX('B4 at 100Hz'!C$18,2*PI()*B99*'B4 at 100Hz'!C$19)</f>
        <v>6</v>
      </c>
      <c r="E99" s="32" t="str">
        <f>IMSUB(COMPLEX(1,0),IMDIV(COMPLEX('B4 at 100Hz'!C$38,0),IMSUM(COMPLEX('B4 at 100Hz'!C$38,0),IMPRODUCT(C99,COMPLEX('B4 at 100Hz'!C$39,0)))))</f>
        <v>0.965786196091833+0.181777940164094i</v>
      </c>
      <c r="F99" s="32" t="str">
        <f>IMDIV(IMPRODUCT(C99,COMPLEX(('B4 at 100Hz'!C$39*'B4 at 100Hz'!C$13/'B4 at 100Hz'!C$23),0)),IMSUM(COMPLEX('B4 at 100Hz'!C$38,0),IMPRODUCT(C99,COMPLEX('B4 at 100Hz'!C$39,0))))</f>
        <v>0.573531569259198+0.107948723745379i</v>
      </c>
      <c r="G99" s="43" t="str">
        <f>IMPRODUCT(F99,IMSUB(COMPLEX(1,0),IMDIV(IMPRODUCT(COMPLEX('B4 at 100Hz'!C$38,0),E99),IMSUM(COMPLEX(0-(2*PI()*B99)^2*'B4 at 100Hz'!C$37,0),IMPRODUCT(C99,COMPLEX(0,0)),IMPRODUCT(COMPLEX('B4 at 100Hz'!C$38,0),E99)))))</f>
        <v>-0.757452621856083+0.193738675814676i</v>
      </c>
      <c r="H99" s="45" t="str">
        <f>IMDIV(COMPLEX('B4 at 100Hz'!C$17,0),IMPRODUCT(D99,IMSUM(COMPLEX('B4 at 100Hz'!C$15-(2*PI()*B99)^2*'B4 at 100Hz'!C$14,0),IMPRODUCT(C99,IMSUM(COMPLEX('B4 at 100Hz'!C$16,0),IMDIV(COMPLEX('B4 at 100Hz'!C$17^2,0),D99))),IMPRODUCT(COMPLEX('B4 at 100Hz'!C$13*'B4 at 100Hz'!C$38/'B4 at 100Hz'!C$23,0),G99))))</f>
        <v>-0.000120684430246106-0.0002887585699884i</v>
      </c>
      <c r="I99" s="40">
        <f t="shared" si="11"/>
        <v>-112.68211482497989</v>
      </c>
      <c r="J99" s="33" t="str">
        <f>IMPRODUCT(IMDIV(IMPRODUCT(COMPLEX(-'B4 at 100Hz'!C$38,0),F99),IMSUM(IMPRODUCT(COMPLEX('B4 at 100Hz'!C$38,0),E99),COMPLEX(Calculations!C$3-(2*PI()*B99)^2*'B4 at 100Hz'!C$37,0),IMPRODUCT(COMPLEX(Calculations!C$4,0),C99))),H99)</f>
        <v>0.000255791184029351+0.000339083729916103i</v>
      </c>
      <c r="K99" s="40">
        <f t="shared" si="12"/>
        <v>52.97056050662168</v>
      </c>
      <c r="L99" s="53" t="str">
        <f>IMSUM(IMPRODUCT(COMPLEX(-('B4 at 100Hz'!C$13/'B4 at 100Hz'!C$23),0),H99),IMDIV(IMPRODUCT(COMPLEX(-'B4 at 100Hz'!C$38,0),J99),IMSUM(COMPLEX('B4 at 100Hz'!C$38,0),IMPRODUCT(COMPLEX('B4 at 100Hz'!C$39,0),C99))),IMDIV(IMPRODUCT(COMPLEX('B4 at 100Hz'!C$39*'B4 at 100Hz'!C$13/'B4 at 100Hz'!C$23,0),C99,H99),IMSUM(COMPLEX('B4 at 100Hz'!C$38,0),IMPRODUCT(COMPLEX('B4 at 100Hz'!C$39,0),C99))))</f>
        <v>-0.0000367663644294741+0.0000277350726683265i</v>
      </c>
      <c r="M99" s="41">
        <f t="shared" si="13"/>
        <v>142.97056050662016</v>
      </c>
      <c r="N99" s="52" t="str">
        <f>IMPRODUCT(COMPLEX(('B4 at 100Hz'!C$9*'B4 at 100Hz'!C$13)/(2*PI()),0),C99,C99,H99)</f>
        <v>0.0294529756630468+0.0704713865493761i</v>
      </c>
      <c r="O99" s="41">
        <f t="shared" si="14"/>
        <v>67.317885175020123</v>
      </c>
      <c r="P99" s="39" t="str">
        <f>IMPRODUCT(COMPLEX(('B4 at 100Hz'!C$9*'B4 at 100Hz'!C$23)/(2*PI()),0),C99,C99,J99)</f>
        <v>-0.105120440483596-0.139350506487789i</v>
      </c>
      <c r="Q99" s="36">
        <f t="shared" si="15"/>
        <v>-127.02943949337843</v>
      </c>
      <c r="R99" s="54" t="str">
        <f>IMPRODUCT(COMPLEX(('B4 at 100Hz'!C$9*'B4 at 100Hz'!C$23)/(2*PI()),0),C99,C99,L99)</f>
        <v>0.0151095763463186-0.0113980591895789i</v>
      </c>
      <c r="S99" s="46">
        <f t="shared" si="16"/>
        <v>-37.029439493379869</v>
      </c>
      <c r="T99" s="51">
        <f>IMABS(IMDIV(D99,IMSUB(COMPLEX(1,0),IMPRODUCT(COMPLEX('B4 at 100Hz'!C$17,0),IMPRODUCT(C99,H99)))))</f>
        <v>13.074434255089422</v>
      </c>
      <c r="U99" s="34">
        <f>20*LOG10('B4 at 100Hz'!C$28*50000*IMABS(N99))</f>
        <v>71.638836608818835</v>
      </c>
      <c r="V99" s="35">
        <f>20*LOG10('B4 at 100Hz'!C$28*50000*IMABS(P99))</f>
        <v>78.817963659905118</v>
      </c>
      <c r="W99" s="35">
        <f>20*LOG10('B4 at 100Hz'!C$28*50000*IMABS(R99))</f>
        <v>59.520838377529621</v>
      </c>
      <c r="X99" s="41">
        <f>1000*'B4 at 100Hz'!C$28*IMABS(H99)</f>
        <v>0.3129636455653802</v>
      </c>
      <c r="Y99" s="41">
        <f>1000*'B4 at 100Hz'!C$28*IMABS(J99)</f>
        <v>0.42474334099659994</v>
      </c>
      <c r="Z99" s="41">
        <f>'B4 at 100Hz'!C$28*IMABS(IMPRODUCT(C99,J99))</f>
        <v>0.20255745096794087</v>
      </c>
      <c r="AA99" s="41">
        <f>1000*'B4 at 100Hz'!C$28*IMABS(L99)</f>
        <v>4.6054313688060212E-2</v>
      </c>
      <c r="AB99" s="54" t="str">
        <f t="shared" si="17"/>
        <v>-0.0605578884742306-0.0802771791279918i</v>
      </c>
      <c r="AC99" s="41">
        <f>20*LOG10('B4 at 100Hz'!C$28*50000*IMABS(AB99))</f>
        <v>74.027634695724331</v>
      </c>
      <c r="AD99" s="41">
        <f t="shared" si="18"/>
        <v>5027.8433113028286</v>
      </c>
      <c r="AE99" s="36">
        <f t="shared" si="19"/>
        <v>-127.02943949337853</v>
      </c>
      <c r="AG99" s="78"/>
    </row>
    <row r="100" spans="2:34" x14ac:dyDescent="0.25">
      <c r="B100" s="37">
        <v>77.599999999999994</v>
      </c>
      <c r="C100" s="30" t="str">
        <f t="shared" si="10"/>
        <v>487.575179837136i</v>
      </c>
      <c r="D100" s="31" t="str">
        <f>COMPLEX('B4 at 100Hz'!C$18,2*PI()*B100*'B4 at 100Hz'!C$19)</f>
        <v>6</v>
      </c>
      <c r="E100" s="32" t="str">
        <f>IMSUB(COMPLEX(1,0),IMDIV(COMPLEX('B4 at 100Hz'!C$38,0),IMSUM(COMPLEX('B4 at 100Hz'!C$38,0),IMPRODUCT(C100,COMPLEX('B4 at 100Hz'!C$39,0)))))</f>
        <v>0.967220233874453+0.178059689593971i</v>
      </c>
      <c r="F100" s="32" t="str">
        <f>IMDIV(IMPRODUCT(C100,COMPLEX(('B4 at 100Hz'!C$39*'B4 at 100Hz'!C$13/'B4 at 100Hz'!C$23),0)),IMSUM(COMPLEX('B4 at 100Hz'!C$38,0),IMPRODUCT(C100,COMPLEX('B4 at 100Hz'!C$39,0))))</f>
        <v>0.574383171760013+0.105740642812962i</v>
      </c>
      <c r="G100" s="43" t="str">
        <f>IMPRODUCT(F100,IMSUB(COMPLEX(1,0),IMDIV(IMPRODUCT(COMPLEX('B4 at 100Hz'!C$38,0),E100),IMSUM(COMPLEX(0-(2*PI()*B100)^2*'B4 at 100Hz'!C$37,0),IMPRODUCT(C100,COMPLEX(0,0)),IMPRODUCT(COMPLEX('B4 at 100Hz'!C$38,0),E100)))))</f>
        <v>-0.834124312009887+0.232436047139177i</v>
      </c>
      <c r="H100" s="45" t="str">
        <f>IMDIV(COMPLEX('B4 at 100Hz'!C$17,0),IMPRODUCT(D100,IMSUM(COMPLEX('B4 at 100Hz'!C$15-(2*PI()*B100)^2*'B4 at 100Hz'!C$14,0),IMPRODUCT(C100,IMSUM(COMPLEX('B4 at 100Hz'!C$16,0),IMDIV(COMPLEX('B4 at 100Hz'!C$17^2,0),D100))),IMPRODUCT(COMPLEX('B4 at 100Hz'!C$13*'B4 at 100Hz'!C$38/'B4 at 100Hz'!C$23,0),G100))))</f>
        <v>-0.00012400535454049-0.000265017655620477i</v>
      </c>
      <c r="I100" s="40">
        <f t="shared" si="11"/>
        <v>-115.07553106061744</v>
      </c>
      <c r="J100" s="33" t="str">
        <f>IMPRODUCT(IMDIV(IMPRODUCT(COMPLEX(-'B4 at 100Hz'!C$38,0),F100),IMSUM(IMPRODUCT(COMPLEX('B4 at 100Hz'!C$38,0),E100),COMPLEX(Calculations!C$3-(2*PI()*B100)^2*'B4 at 100Hz'!C$37,0),IMPRODUCT(COMPLEX(Calculations!C$4,0),C100))),H100)</f>
        <v>0.000274065285458312+0.000319232840949192i</v>
      </c>
      <c r="K100" s="40">
        <f t="shared" si="12"/>
        <v>49.353507790700426</v>
      </c>
      <c r="L100" s="53" t="str">
        <f>IMSUM(IMPRODUCT(COMPLEX(-('B4 at 100Hz'!C$13/'B4 at 100Hz'!C$23),0),H100),IMDIV(IMPRODUCT(COMPLEX(-'B4 at 100Hz'!C$38,0),J100),IMSUM(COMPLEX('B4 at 100Hz'!C$38,0),IMPRODUCT(COMPLEX('B4 at 100Hz'!C$39,0),C100))),IMDIV(IMPRODUCT(COMPLEX('B4 at 100Hz'!C$39*'B4 at 100Hz'!C$13/'B4 at 100Hz'!C$23,0),C100,H100),IMSUM(COMPLEX('B4 at 100Hz'!C$38,0),IMPRODUCT(COMPLEX('B4 at 100Hz'!C$39,0),C100))))</f>
        <v>-0.0000353892406537961+0.0000303820945022367i</v>
      </c>
      <c r="M100" s="41">
        <f t="shared" si="13"/>
        <v>139.3535077906995</v>
      </c>
      <c r="N100" s="52" t="str">
        <f>IMPRODUCT(COMPLEX(('B4 at 100Hz'!C$9*'B4 at 100Hz'!C$13)/(2*PI()),0),C100,C100,H100)</f>
        <v>0.0316343024971657+0.0676071506432446i</v>
      </c>
      <c r="O100" s="41">
        <f t="shared" si="14"/>
        <v>64.924468939382606</v>
      </c>
      <c r="P100" s="39" t="str">
        <f>IMPRODUCT(COMPLEX(('B4 at 100Hz'!C$9*'B4 at 100Hz'!C$23)/(2*PI()),0),C100,C100,J100)</f>
        <v>-0.117732270488276-0.13713523446255i</v>
      </c>
      <c r="Q100" s="36">
        <f t="shared" si="15"/>
        <v>-130.6464922092994</v>
      </c>
      <c r="R100" s="54" t="str">
        <f>IMPRODUCT(COMPLEX(('B4 at 100Hz'!C$9*'B4 at 100Hz'!C$23)/(2*PI()),0),C100,C100,L100)</f>
        <v>0.0152024202775626-0.0130514631284151i</v>
      </c>
      <c r="S100" s="46">
        <f t="shared" si="16"/>
        <v>-40.646492209300646</v>
      </c>
      <c r="T100" s="51">
        <f>IMABS(IMDIV(D100,IMSUB(COMPLEX(1,0),IMPRODUCT(COMPLEX('B4 at 100Hz'!C$17,0),IMPRODUCT(C100,H100)))))</f>
        <v>12.046636935841777</v>
      </c>
      <c r="U100" s="34">
        <f>20*LOG10('B4 at 100Hz'!C$28*50000*IMABS(N100))</f>
        <v>71.439087069298211</v>
      </c>
      <c r="V100" s="35">
        <f>20*LOG10('B4 at 100Hz'!C$28*50000*IMABS(P100))</f>
        <v>79.12048730018428</v>
      </c>
      <c r="W100" s="35">
        <f>20*LOG10('B4 at 100Hz'!C$28*50000*IMABS(R100))</f>
        <v>60.015760925063034</v>
      </c>
      <c r="X100" s="41">
        <f>1000*'B4 at 100Hz'!C$28*IMABS(H100)</f>
        <v>0.29259474661259105</v>
      </c>
      <c r="Y100" s="41">
        <f>1000*'B4 at 100Hz'!C$28*IMABS(J100)</f>
        <v>0.42073909663096221</v>
      </c>
      <c r="Z100" s="41">
        <f>'B4 at 100Hz'!C$28*IMABS(IMPRODUCT(C100,J100))</f>
        <v>0.20514194070435515</v>
      </c>
      <c r="AA100" s="41">
        <f>1000*'B4 at 100Hz'!C$28*IMABS(L100)</f>
        <v>4.6641934140804413E-2</v>
      </c>
      <c r="AB100" s="54" t="str">
        <f t="shared" si="17"/>
        <v>-0.0708955477135477-0.0825795469477205i</v>
      </c>
      <c r="AC100" s="41">
        <f>20*LOG10('B4 at 100Hz'!C$28*50000*IMABS(AB100))</f>
        <v>74.714956150511796</v>
      </c>
      <c r="AD100" s="41">
        <f t="shared" si="18"/>
        <v>5441.8655486181196</v>
      </c>
      <c r="AE100" s="36">
        <f t="shared" si="19"/>
        <v>-130.64649220929923</v>
      </c>
      <c r="AG100" s="78"/>
    </row>
    <row r="101" spans="2:34" x14ac:dyDescent="0.25">
      <c r="B101" s="37">
        <v>79.400000000000006</v>
      </c>
      <c r="C101" s="30" t="str">
        <f t="shared" si="10"/>
        <v>498.884913390059i</v>
      </c>
      <c r="D101" s="31" t="str">
        <f>COMPLEX('B4 at 100Hz'!C$18,2*PI()*B101*'B4 at 100Hz'!C$19)</f>
        <v>6</v>
      </c>
      <c r="E101" s="32" t="str">
        <f>IMSUB(COMPLEX(1,0),IMDIV(COMPLEX('B4 at 100Hz'!C$38,0),IMSUM(COMPLEX('B4 at 100Hz'!C$38,0),IMPRODUCT(C101,COMPLEX('B4 at 100Hz'!C$39,0)))))</f>
        <v>0.968643548767622+0.174279155949554i</v>
      </c>
      <c r="F101" s="32" t="str">
        <f>IMDIV(IMPRODUCT(C101,COMPLEX(('B4 at 100Hz'!C$39*'B4 at 100Hz'!C$13/'B4 at 100Hz'!C$23),0)),IMSUM(COMPLEX('B4 at 100Hz'!C$38,0),IMPRODUCT(C101,COMPLEX('B4 at 100Hz'!C$39,0))))</f>
        <v>0.575228406479181+0.103495575113203i</v>
      </c>
      <c r="G101" s="43" t="str">
        <f>IMPRODUCT(F101,IMSUB(COMPLEX(1,0),IMDIV(IMPRODUCT(COMPLEX('B4 at 100Hz'!C$38,0),E101),IMSUM(COMPLEX(0-(2*PI()*B101)^2*'B4 at 100Hz'!C$37,0),IMPRODUCT(C101,COMPLEX(0,0)),IMPRODUCT(COMPLEX('B4 at 100Hz'!C$38,0),E101)))))</f>
        <v>-0.925826705198005+0.284159714044199i</v>
      </c>
      <c r="H101" s="45" t="str">
        <f>IMDIV(COMPLEX('B4 at 100Hz'!C$17,0),IMPRODUCT(D101,IMSUM(COMPLEX('B4 at 100Hz'!C$15-(2*PI()*B101)^2*'B4 at 100Hz'!C$14,0),IMPRODUCT(C101,IMSUM(COMPLEX('B4 at 100Hz'!C$16,0),IMDIV(COMPLEX('B4 at 100Hz'!C$17^2,0),D101))),IMPRODUCT(COMPLEX('B4 at 100Hz'!C$13*'B4 at 100Hz'!C$38/'B4 at 100Hz'!C$23,0),G101))))</f>
        <v>-0.00012486416988497-0.000240244917856538i</v>
      </c>
      <c r="I101" s="40">
        <f t="shared" si="11"/>
        <v>-117.46256833544612</v>
      </c>
      <c r="J101" s="33" t="str">
        <f>IMPRODUCT(IMDIV(IMPRODUCT(COMPLEX(-'B4 at 100Hz'!C$38,0),F101),IMSUM(IMPRODUCT(COMPLEX('B4 at 100Hz'!C$38,0),E101),COMPLEX(Calculations!C$3-(2*PI()*B101)^2*'B4 at 100Hz'!C$37,0),IMPRODUCT(COMPLEX(Calculations!C$4,0),C101))),H101)</f>
        <v>0.00029165610809118+0.00029653096258907i</v>
      </c>
      <c r="K101" s="40">
        <f t="shared" si="12"/>
        <v>45.474852657320859</v>
      </c>
      <c r="L101" s="53" t="str">
        <f>IMSUM(IMPRODUCT(COMPLEX(-('B4 at 100Hz'!C$13/'B4 at 100Hz'!C$23),0),H101),IMDIV(IMPRODUCT(COMPLEX(-'B4 at 100Hz'!C$38,0),J101),IMSUM(COMPLEX('B4 at 100Hz'!C$38,0),IMPRODUCT(COMPLEX('B4 at 100Hz'!C$39,0),C101))),IMDIV(IMPRODUCT(COMPLEX('B4 at 100Hz'!C$39*'B4 at 100Hz'!C$13/'B4 at 100Hz'!C$23,0),C101,H101),IMSUM(COMPLEX('B4 at 100Hz'!C$38,0),IMPRODUCT(COMPLEX('B4 at 100Hz'!C$39,0),C101))))</f>
        <v>-0.0000336350834708171+0.0000330821356891997i</v>
      </c>
      <c r="M101" s="41">
        <f t="shared" si="13"/>
        <v>135.4748526573205</v>
      </c>
      <c r="N101" s="52" t="str">
        <f>IMPRODUCT(COMPLEX(('B4 at 100Hz'!C$9*'B4 at 100Hz'!C$13)/(2*PI()),0),C101,C101,H101)</f>
        <v>0.0333482632698396+0.0641637290929941i</v>
      </c>
      <c r="O101" s="41">
        <f t="shared" si="14"/>
        <v>62.537431664553836</v>
      </c>
      <c r="P101" s="39" t="str">
        <f>IMPRODUCT(COMPLEX(('B4 at 100Hz'!C$9*'B4 at 100Hz'!C$23)/(2*PI()),0),C101,C101,J101)</f>
        <v>-0.131168674253171-0.133361078882891i</v>
      </c>
      <c r="Q101" s="36">
        <f t="shared" si="15"/>
        <v>-134.52514734267922</v>
      </c>
      <c r="R101" s="54" t="str">
        <f>IMPRODUCT(COMPLEX(('B4 at 100Hz'!C$9*'B4 at 100Hz'!C$23)/(2*PI()),0),C101,C101,L101)</f>
        <v>0.0151269566618592-0.0148782753367169i</v>
      </c>
      <c r="S101" s="46">
        <f t="shared" si="16"/>
        <v>-44.525147342679659</v>
      </c>
      <c r="T101" s="51">
        <f>IMABS(IMDIV(D101,IMSUB(COMPLEX(1,0),IMPRODUCT(COMPLEX('B4 at 100Hz'!C$17,0),IMPRODUCT(C101,H101)))))</f>
        <v>11.148406986827309</v>
      </c>
      <c r="U101" s="34">
        <f>20*LOG10('B4 at 100Hz'!C$28*50000*IMABS(N101))</f>
        <v>71.163661913493399</v>
      </c>
      <c r="V101" s="35">
        <f>20*LOG10('B4 at 100Hz'!C$28*50000*IMABS(P101))</f>
        <v>79.418888968726307</v>
      </c>
      <c r="W101" s="35">
        <f>20*LOG10('B4 at 100Hz'!C$28*50000*IMABS(R101))</f>
        <v>60.513338216983072</v>
      </c>
      <c r="X101" s="41">
        <f>1000*'B4 at 100Hz'!C$28*IMABS(H101)</f>
        <v>0.27075575982231176</v>
      </c>
      <c r="Y101" s="41">
        <f>1000*'B4 at 100Hz'!C$28*IMABS(J101)</f>
        <v>0.41592535046675683</v>
      </c>
      <c r="Z101" s="41">
        <f>'B4 at 100Hz'!C$28*IMABS(IMPRODUCT(C101,J101))</f>
        <v>0.2074988824443379</v>
      </c>
      <c r="AA101" s="41">
        <f>1000*'B4 at 100Hz'!C$28*IMABS(L101)</f>
        <v>4.7177818324372039E-2</v>
      </c>
      <c r="AB101" s="54" t="str">
        <f t="shared" si="17"/>
        <v>-0.0826934543214722-0.0840756251266138i</v>
      </c>
      <c r="AC101" s="41">
        <f>20*LOG10('B4 at 100Hz'!C$28*50000*IMABS(AB101))</f>
        <v>75.411709065810143</v>
      </c>
      <c r="AD101" s="41">
        <f t="shared" si="18"/>
        <v>5896.3798486970672</v>
      </c>
      <c r="AE101" s="36">
        <f t="shared" si="19"/>
        <v>-134.52514734267942</v>
      </c>
      <c r="AG101" s="78"/>
    </row>
    <row r="102" spans="2:34" x14ac:dyDescent="0.25">
      <c r="B102" s="37">
        <v>81.3</v>
      </c>
      <c r="C102" s="30" t="str">
        <f t="shared" si="10"/>
        <v>510.8229654737i</v>
      </c>
      <c r="D102" s="31" t="str">
        <f>COMPLEX('B4 at 100Hz'!C$18,2*PI()*B102*'B4 at 100Hz'!C$19)</f>
        <v>6</v>
      </c>
      <c r="E102" s="32" t="str">
        <f>IMSUB(COMPLEX(1,0),IMDIV(COMPLEX('B4 at 100Hz'!C$38,0),IMSUM(COMPLEX('B4 at 100Hz'!C$38,0),IMPRODUCT(C102,COMPLEX('B4 at 100Hz'!C$39,0)))))</f>
        <v>0.970048653865202+0.170453110853137i</v>
      </c>
      <c r="F102" s="32" t="str">
        <f>IMDIV(IMPRODUCT(C102,COMPLEX(('B4 at 100Hz'!C$39*'B4 at 100Hz'!C$13/'B4 at 100Hz'!C$23),0)),IMSUM(COMPLEX('B4 at 100Hz'!C$38,0),IMPRODUCT(C102,COMPLEX('B4 at 100Hz'!C$39,0))))</f>
        <v>0.576062827321857+0.101223480464216i</v>
      </c>
      <c r="G102" s="43" t="str">
        <f>IMPRODUCT(F102,IMSUB(COMPLEX(1,0),IMDIV(IMPRODUCT(COMPLEX('B4 at 100Hz'!C$38,0),E102),IMSUM(COMPLEX(0-(2*PI()*B102)^2*'B4 at 100Hz'!C$37,0),IMPRODUCT(C102,COMPLEX(0,0)),IMPRODUCT(COMPLEX('B4 at 100Hz'!C$38,0),E102)))))</f>
        <v>-1.03615888590632+0.354960028620154i</v>
      </c>
      <c r="H102" s="45" t="str">
        <f>IMDIV(COMPLEX('B4 at 100Hz'!C$17,0),IMPRODUCT(D102,IMSUM(COMPLEX('B4 at 100Hz'!C$15-(2*PI()*B102)^2*'B4 at 100Hz'!C$14,0),IMPRODUCT(C102,IMSUM(COMPLEX('B4 at 100Hz'!C$16,0),IMDIV(COMPLEX('B4 at 100Hz'!C$17^2,0),D102))),IMPRODUCT(COMPLEX('B4 at 100Hz'!C$13*'B4 at 100Hz'!C$38/'B4 at 100Hz'!C$23,0),G102))))</f>
        <v>-0.000122856739691843-0.000214882252785572i</v>
      </c>
      <c r="I102" s="40">
        <f t="shared" si="11"/>
        <v>-119.75832283777679</v>
      </c>
      <c r="J102" s="33" t="str">
        <f>IMPRODUCT(IMDIV(IMPRODUCT(COMPLEX(-'B4 at 100Hz'!C$38,0),F102),IMSUM(IMPRODUCT(COMPLEX('B4 at 100Hz'!C$38,0),E102),COMPLEX(Calculations!C$3-(2*PI()*B102)^2*'B4 at 100Hz'!C$37,0),IMPRODUCT(COMPLEX(Calculations!C$4,0),C102))),H102)</f>
        <v>0.000307992830410975+0.000270879456994416i</v>
      </c>
      <c r="K102" s="40">
        <f t="shared" si="12"/>
        <v>41.331603205361468</v>
      </c>
      <c r="L102" s="53" t="str">
        <f>IMSUM(IMPRODUCT(COMPLEX(-('B4 at 100Hz'!C$13/'B4 at 100Hz'!C$23),0),H102),IMDIV(IMPRODUCT(COMPLEX(-'B4 at 100Hz'!C$38,0),J102),IMSUM(COMPLEX('B4 at 100Hz'!C$38,0),IMPRODUCT(COMPLEX('B4 at 100Hz'!C$39,0),C102))),IMDIV(IMPRODUCT(COMPLEX('B4 at 100Hz'!C$39*'B4 at 100Hz'!C$13/'B4 at 100Hz'!C$23,0),C102,H102),IMSUM(COMPLEX('B4 at 100Hz'!C$38,0),IMPRODUCT(COMPLEX('B4 at 100Hz'!C$39,0),C102))))</f>
        <v>-0.0000314607140766369+0.0000357711673034463i</v>
      </c>
      <c r="M102" s="41">
        <f t="shared" si="13"/>
        <v>131.33160320536106</v>
      </c>
      <c r="N102" s="52" t="str">
        <f>IMPRODUCT(COMPLEX(('B4 at 100Hz'!C$9*'B4 at 100Hz'!C$13)/(2*PI()),0),C102,C102,H102)</f>
        <v>0.0344012687094929+0.0601694472563676i</v>
      </c>
      <c r="O102" s="41">
        <f t="shared" si="14"/>
        <v>60.241677162223169</v>
      </c>
      <c r="P102" s="39" t="str">
        <f>IMPRODUCT(COMPLEX(('B4 at 100Hz'!C$9*'B4 at 100Hz'!C$23)/(2*PI()),0),C102,C102,J102)</f>
        <v>-0.145224451925107-0.127724793552152i</v>
      </c>
      <c r="Q102" s="36">
        <f t="shared" si="15"/>
        <v>-138.66839679463848</v>
      </c>
      <c r="R102" s="54" t="str">
        <f>IMPRODUCT(COMPLEX(('B4 at 100Hz'!C$9*'B4 at 100Hz'!C$23)/(2*PI()),0),C102,C102,L102)</f>
        <v>0.0148343224511284-0.0168667827735875i</v>
      </c>
      <c r="S102" s="46">
        <f t="shared" si="16"/>
        <v>-48.668396794638802</v>
      </c>
      <c r="T102" s="51">
        <f>IMABS(IMDIV(D102,IMSUB(COMPLEX(1,0),IMPRODUCT(COMPLEX('B4 at 100Hz'!C$17,0),IMPRODUCT(C102,H102)))))</f>
        <v>10.3708953439557</v>
      </c>
      <c r="U102" s="34">
        <f>20*LOG10('B4 at 100Hz'!C$28*50000*IMABS(N102))</f>
        <v>70.795258008968332</v>
      </c>
      <c r="V102" s="35">
        <f>20*LOG10('B4 at 100Hz'!C$28*50000*IMABS(P102))</f>
        <v>79.708553205853349</v>
      </c>
      <c r="W102" s="35">
        <f>20*LOG10('B4 at 100Hz'!C$28*50000*IMABS(R102))</f>
        <v>61.008403317449563</v>
      </c>
      <c r="X102" s="41">
        <f>1000*'B4 at 100Hz'!C$28*IMABS(H102)</f>
        <v>0.24752406155748116</v>
      </c>
      <c r="Y102" s="41">
        <f>1000*'B4 at 100Hz'!C$28*IMABS(J102)</f>
        <v>0.41016492269104787</v>
      </c>
      <c r="Z102" s="41">
        <f>'B4 at 100Hz'!C$28*IMABS(IMPRODUCT(C102,J102))</f>
        <v>0.20952166214233214</v>
      </c>
      <c r="AA102" s="41">
        <f>1000*'B4 at 100Hz'!C$28*IMABS(L102)</f>
        <v>4.7637726021117391E-2</v>
      </c>
      <c r="AB102" s="54" t="str">
        <f t="shared" si="17"/>
        <v>-0.0959888607644857-0.0844221290693719i</v>
      </c>
      <c r="AC102" s="41">
        <f>20*LOG10('B4 at 100Hz'!C$28*50000*IMABS(AB102))</f>
        <v>76.11217502961604</v>
      </c>
      <c r="AD102" s="41">
        <f t="shared" si="18"/>
        <v>6391.5876876308221</v>
      </c>
      <c r="AE102" s="36">
        <f t="shared" si="19"/>
        <v>-138.66839679463854</v>
      </c>
      <c r="AG102" s="78"/>
    </row>
    <row r="103" spans="2:34" x14ac:dyDescent="0.25">
      <c r="B103" s="37">
        <v>83.2</v>
      </c>
      <c r="C103" s="30" t="str">
        <f t="shared" si="10"/>
        <v>522.761017557342i</v>
      </c>
      <c r="D103" s="31" t="str">
        <f>COMPLEX('B4 at 100Hz'!C$18,2*PI()*B103*'B4 at 100Hz'!C$19)</f>
        <v>6</v>
      </c>
      <c r="E103" s="32" t="str">
        <f>IMSUB(COMPLEX(1,0),IMDIV(COMPLEX('B4 at 100Hz'!C$38,0),IMSUM(COMPLEX('B4 at 100Hz'!C$38,0),IMPRODUCT(C103,COMPLEX('B4 at 100Hz'!C$39,0)))))</f>
        <v>0.971362275915536+0.166786105067915i</v>
      </c>
      <c r="F103" s="32" t="str">
        <f>IMDIV(IMPRODUCT(C103,COMPLEX(('B4 at 100Hz'!C$39*'B4 at 100Hz'!C$13/'B4 at 100Hz'!C$23),0)),IMSUM(COMPLEX('B4 at 100Hz'!C$38,0),IMPRODUCT(C103,COMPLEX('B4 at 100Hz'!C$39,0))))</f>
        <v>0.576842921010286+0.0990458312174256i</v>
      </c>
      <c r="G103" s="43" t="str">
        <f>IMPRODUCT(F103,IMSUB(COMPLEX(1,0),IMDIV(IMPRODUCT(COMPLEX('B4 at 100Hz'!C$38,0),E103),IMSUM(COMPLEX(0-(2*PI()*B103)^2*'B4 at 100Hz'!C$37,0),IMPRODUCT(C103,COMPLEX(0,0)),IMPRODUCT(COMPLEX('B4 at 100Hz'!C$38,0),E103)))))</f>
        <v>-1.16229665975763+0.448856506456612i</v>
      </c>
      <c r="H103" s="45" t="str">
        <f>IMDIV(COMPLEX('B4 at 100Hz'!C$17,0),IMPRODUCT(D103,IMSUM(COMPLEX('B4 at 100Hz'!C$15-(2*PI()*B103)^2*'B4 at 100Hz'!C$14,0),IMPRODUCT(C103,IMSUM(COMPLEX('B4 at 100Hz'!C$16,0),IMDIV(COMPLEX('B4 at 100Hz'!C$17^2,0),D103))),IMPRODUCT(COMPLEX('B4 at 100Hz'!C$13*'B4 at 100Hz'!C$38/'B4 at 100Hz'!C$23,0),G103))))</f>
        <v>-0.000117979572702863-0.000190732748657235i</v>
      </c>
      <c r="I103" s="40">
        <f t="shared" si="11"/>
        <v>-121.73926092668904</v>
      </c>
      <c r="J103" s="33" t="str">
        <f>IMPRODUCT(IMDIV(IMPRODUCT(COMPLEX(-'B4 at 100Hz'!C$38,0),F103),IMSUM(IMPRODUCT(COMPLEX('B4 at 100Hz'!C$38,0),E103),COMPLEX(Calculations!C$3-(2*PI()*B103)^2*'B4 at 100Hz'!C$37,0),IMPRODUCT(COMPLEX(Calculations!C$4,0),C103))),H103)</f>
        <v>0.000321772863265828+0.00024375366620349i</v>
      </c>
      <c r="K103" s="40">
        <f t="shared" si="12"/>
        <v>37.145141893830079</v>
      </c>
      <c r="L103" s="53" t="str">
        <f>IMSUM(IMPRODUCT(COMPLEX(-('B4 at 100Hz'!C$13/'B4 at 100Hz'!C$23),0),H103),IMDIV(IMPRODUCT(COMPLEX(-'B4 at 100Hz'!C$38,0),J103),IMSUM(COMPLEX('B4 at 100Hz'!C$38,0),IMPRODUCT(COMPLEX('B4 at 100Hz'!C$39,0),C103))),IMDIV(IMPRODUCT(COMPLEX('B4 at 100Hz'!C$39*'B4 at 100Hz'!C$13/'B4 at 100Hz'!C$23,0),C103,H103),IMSUM(COMPLEX('B4 at 100Hz'!C$38,0),IMPRODUCT(COMPLEX('B4 at 100Hz'!C$39,0),C103))))</f>
        <v>-0.0000289718643259008+0.0000382450031767383i</v>
      </c>
      <c r="M103" s="41">
        <f t="shared" si="13"/>
        <v>127.14514189383041</v>
      </c>
      <c r="N103" s="52" t="str">
        <f>IMPRODUCT(COMPLEX(('B4 at 100Hz'!C$9*'B4 at 100Hz'!C$13)/(2*PI()),0),C103,C103,H103)</f>
        <v>0.0345977498087435+0.055932766725615i</v>
      </c>
      <c r="O103" s="41">
        <f t="shared" si="14"/>
        <v>58.260739073310944</v>
      </c>
      <c r="P103" s="39" t="str">
        <f>IMPRODUCT(COMPLEX(('B4 at 100Hz'!C$9*'B4 at 100Hz'!C$23)/(2*PI()),0),C103,C103,J103)</f>
        <v>-0.158896421158108-0.120369333854935i</v>
      </c>
      <c r="Q103" s="36">
        <f t="shared" si="15"/>
        <v>-142.85485810616981</v>
      </c>
      <c r="R103" s="54" t="str">
        <f>IMPRODUCT(COMPLEX(('B4 at 100Hz'!C$9*'B4 at 100Hz'!C$23)/(2*PI()),0),C103,C103,L103)</f>
        <v>0.0143067551096152-0.018885974629078i</v>
      </c>
      <c r="S103" s="46">
        <f t="shared" si="16"/>
        <v>-52.854858106169694</v>
      </c>
      <c r="T103" s="51">
        <f>IMABS(IMDIV(D103,IMSUB(COMPLEX(1,0),IMPRODUCT(COMPLEX('B4 at 100Hz'!C$17,0),IMPRODUCT(C103,H103)))))</f>
        <v>9.735286988803221</v>
      </c>
      <c r="U103" s="34">
        <f>20*LOG10('B4 at 100Hz'!C$28*50000*IMABS(N103))</f>
        <v>70.33974184965048</v>
      </c>
      <c r="V103" s="35">
        <f>20*LOG10('B4 at 100Hz'!C$28*50000*IMABS(P103))</f>
        <v>79.971334367742827</v>
      </c>
      <c r="W103" s="35">
        <f>20*LOG10('B4 at 100Hz'!C$28*50000*IMABS(R103))</f>
        <v>61.471840093272185</v>
      </c>
      <c r="X103" s="41">
        <f>1000*'B4 at 100Hz'!C$28*IMABS(H103)</f>
        <v>0.22427251500238302</v>
      </c>
      <c r="Y103" s="41">
        <f>1000*'B4 at 100Hz'!C$28*IMABS(J103)</f>
        <v>0.40367514825900752</v>
      </c>
      <c r="Z103" s="41">
        <f>'B4 at 100Hz'!C$28*IMABS(IMPRODUCT(C103,J103))</f>
        <v>0.21102563126648979</v>
      </c>
      <c r="AA103" s="41">
        <f>1000*'B4 at 100Hz'!C$28*IMABS(L103)</f>
        <v>4.7979674764499249E-2</v>
      </c>
      <c r="AB103" s="54" t="str">
        <f t="shared" si="17"/>
        <v>-0.109991916239749-0.083322541758398i</v>
      </c>
      <c r="AC103" s="41">
        <f>20*LOG10('B4 at 100Hz'!C$28*50000*IMABS(AB103))</f>
        <v>76.776267419371692</v>
      </c>
      <c r="AD103" s="41">
        <f t="shared" si="18"/>
        <v>6899.4325134702076</v>
      </c>
      <c r="AE103" s="36">
        <f t="shared" si="19"/>
        <v>-142.85485810616967</v>
      </c>
      <c r="AG103" s="78"/>
    </row>
    <row r="104" spans="2:34" x14ac:dyDescent="0.25">
      <c r="B104" s="37">
        <v>85.1</v>
      </c>
      <c r="C104" s="30" t="str">
        <f t="shared" si="10"/>
        <v>534.699069640983i</v>
      </c>
      <c r="D104" s="31" t="str">
        <f>COMPLEX('B4 at 100Hz'!C$18,2*PI()*B104*'B4 at 100Hz'!C$19)</f>
        <v>6</v>
      </c>
      <c r="E104" s="32" t="str">
        <f>IMSUB(COMPLEX(1,0),IMDIV(COMPLEX('B4 at 100Hz'!C$38,0),IMSUM(COMPLEX('B4 at 100Hz'!C$38,0),IMPRODUCT(C104,COMPLEX('B4 at 100Hz'!C$39,0)))))</f>
        <v>0.972592113726064+0.163268778533836i</v>
      </c>
      <c r="F104" s="32" t="str">
        <f>IMDIV(IMPRODUCT(C104,COMPLEX(('B4 at 100Hz'!C$39*'B4 at 100Hz'!C$13/'B4 at 100Hz'!C$23),0)),IMSUM(COMPLEX('B4 at 100Hz'!C$38,0),IMPRODUCT(C104,COMPLEX('B4 at 100Hz'!C$39,0))))</f>
        <v>0.577573259476769+0.0969570689066255i</v>
      </c>
      <c r="G104" s="43" t="str">
        <f>IMPRODUCT(F104,IMSUB(COMPLEX(1,0),IMDIV(IMPRODUCT(COMPLEX('B4 at 100Hz'!C$38,0),E104),IMSUM(COMPLEX(0-(2*PI()*B104)^2*'B4 at 100Hz'!C$37,0),IMPRODUCT(C104,COMPLEX(0,0)),IMPRODUCT(COMPLEX('B4 at 100Hz'!C$38,0),E104)))))</f>
        <v>-1.30565532239027+0.575529217890105i</v>
      </c>
      <c r="H104" s="45" t="str">
        <f>IMDIV(COMPLEX('B4 at 100Hz'!C$17,0),IMPRODUCT(D104,IMSUM(COMPLEX('B4 at 100Hz'!C$15-(2*PI()*B104)^2*'B4 at 100Hz'!C$14,0),IMPRODUCT(C104,IMSUM(COMPLEX('B4 at 100Hz'!C$16,0),IMDIV(COMPLEX('B4 at 100Hz'!C$17^2,0),D104))),IMPRODUCT(COMPLEX('B4 at 100Hz'!C$13*'B4 at 100Hz'!C$38/'B4 at 100Hz'!C$23,0),G104))))</f>
        <v>-0.000110432634263861-0.000168195203728892i</v>
      </c>
      <c r="I104" s="40">
        <f t="shared" si="11"/>
        <v>-123.28787043706454</v>
      </c>
      <c r="J104" s="33" t="str">
        <f>IMPRODUCT(IMDIV(IMPRODUCT(COMPLEX(-'B4 at 100Hz'!C$38,0),F104),IMSUM(IMPRODUCT(COMPLEX('B4 at 100Hz'!C$38,0),E104),COMPLEX(Calculations!C$3-(2*PI()*B104)^2*'B4 at 100Hz'!C$37,0),IMPRODUCT(COMPLEX(Calculations!C$4,0),C104))),H104)</f>
        <v>0.000332764261230162+0.00021547575234185i</v>
      </c>
      <c r="K104" s="40">
        <f t="shared" si="12"/>
        <v>32.924378448481193</v>
      </c>
      <c r="L104" s="53" t="str">
        <f>IMSUM(IMPRODUCT(COMPLEX(-('B4 at 100Hz'!C$13/'B4 at 100Hz'!C$23),0),H104),IMDIV(IMPRODUCT(COMPLEX(-'B4 at 100Hz'!C$38,0),J104),IMSUM(COMPLEX('B4 at 100Hz'!C$38,0),IMPRODUCT(COMPLEX('B4 at 100Hz'!C$39,0),C104))),IMDIV(IMPRODUCT(COMPLEX('B4 at 100Hz'!C$39*'B4 at 100Hz'!C$13/'B4 at 100Hz'!C$23,0),C104,H104),IMSUM(COMPLEX('B4 at 100Hz'!C$38,0),IMPRODUCT(COMPLEX('B4 at 100Hz'!C$39,0),C104))))</f>
        <v>-0.0000261956950347015+0.0000404546266152669i</v>
      </c>
      <c r="M104" s="41">
        <f t="shared" si="13"/>
        <v>122.9243784484806</v>
      </c>
      <c r="N104" s="52" t="str">
        <f>IMPRODUCT(COMPLEX(('B4 at 100Hz'!C$9*'B4 at 100Hz'!C$13)/(2*PI()),0),C104,C104,H104)</f>
        <v>0.0338805876477878+0.0516020683547082i</v>
      </c>
      <c r="O104" s="41">
        <f t="shared" si="14"/>
        <v>56.712129562935445</v>
      </c>
      <c r="P104" s="39" t="str">
        <f>IMPRODUCT(COMPLEX(('B4 at 100Hz'!C$9*'B4 at 100Hz'!C$23)/(2*PI()),0),C104,C104,J104)</f>
        <v>-0.171915029151451-0.111320609095272i</v>
      </c>
      <c r="Q104" s="36">
        <f t="shared" si="15"/>
        <v>-147.07562155151891</v>
      </c>
      <c r="R104" s="54" t="str">
        <f>IMPRODUCT(COMPLEX(('B4 at 100Hz'!C$9*'B4 at 100Hz'!C$23)/(2*PI()),0),C104,C104,L104)</f>
        <v>0.0135334054771535-0.0208999556868407i</v>
      </c>
      <c r="S104" s="46">
        <f t="shared" si="16"/>
        <v>-57.075621551519475</v>
      </c>
      <c r="T104" s="51">
        <f>IMABS(IMDIV(D104,IMSUB(COMPLEX(1,0),IMPRODUCT(COMPLEX('B4 at 100Hz'!C$17,0),IMPRODUCT(C104,H104)))))</f>
        <v>9.2160330801676995</v>
      </c>
      <c r="U104" s="34">
        <f>20*LOG10('B4 at 100Hz'!C$28*50000*IMABS(N104))</f>
        <v>69.78941084977177</v>
      </c>
      <c r="V104" s="35">
        <f>20*LOG10('B4 at 100Hz'!C$28*50000*IMABS(P104))</f>
        <v>80.206414868209549</v>
      </c>
      <c r="W104" s="35">
        <f>20*LOG10('B4 at 100Hz'!C$28*50000*IMABS(R104))</f>
        <v>61.903045269616115</v>
      </c>
      <c r="X104" s="41">
        <f>1000*'B4 at 100Hz'!C$28*IMABS(H104)</f>
        <v>0.20120882999475737</v>
      </c>
      <c r="Y104" s="41">
        <f>1000*'B4 at 100Hz'!C$28*IMABS(J104)</f>
        <v>0.39643644307674558</v>
      </c>
      <c r="Z104" s="41">
        <f>'B4 at 100Hz'!C$28*IMABS(IMPRODUCT(C104,J104))</f>
        <v>0.21197419728491668</v>
      </c>
      <c r="AA104" s="41">
        <f>1000*'B4 at 100Hz'!C$28*IMABS(L104)</f>
        <v>4.8195344722615545E-2</v>
      </c>
      <c r="AB104" s="54" t="str">
        <f t="shared" si="17"/>
        <v>-0.12450103602651-0.0806184964274045i</v>
      </c>
      <c r="AC104" s="41">
        <f>20*LOG10('B4 at 100Hz'!C$28*50000*IMABS(AB104))</f>
        <v>77.403597271593043</v>
      </c>
      <c r="AD104" s="41">
        <f t="shared" si="18"/>
        <v>7416.1731940890213</v>
      </c>
      <c r="AE104" s="36">
        <f t="shared" si="19"/>
        <v>-147.07562155151911</v>
      </c>
      <c r="AG104" s="78"/>
    </row>
    <row r="105" spans="2:34" x14ac:dyDescent="0.25">
      <c r="B105" s="37">
        <v>87.1</v>
      </c>
      <c r="C105" s="30" t="str">
        <f t="shared" si="10"/>
        <v>547.265440255342i</v>
      </c>
      <c r="D105" s="31" t="str">
        <f>COMPLEX('B4 at 100Hz'!C$18,2*PI()*B105*'B4 at 100Hz'!C$19)</f>
        <v>6</v>
      </c>
      <c r="E105" s="32" t="str">
        <f>IMSUB(COMPLEX(1,0),IMDIV(COMPLEX('B4 at 100Hz'!C$38,0),IMSUM(COMPLEX('B4 at 100Hz'!C$38,0),IMPRODUCT(C105,COMPLEX('B4 at 100Hz'!C$39,0)))))</f>
        <v>0.973803754335904+0.159718509813991i</v>
      </c>
      <c r="F105" s="32" t="str">
        <f>IMDIV(IMPRODUCT(C105,COMPLEX(('B4 at 100Hz'!C$39*'B4 at 100Hz'!C$13/'B4 at 100Hz'!C$23),0)),IMSUM(COMPLEX('B4 at 100Hz'!C$38,0),IMPRODUCT(C105,COMPLEX('B4 at 100Hz'!C$39,0))))</f>
        <v>0.578292791546244+0.0948487438980228i</v>
      </c>
      <c r="G105" s="43" t="str">
        <f>IMPRODUCT(F105,IMSUB(COMPLEX(1,0),IMDIV(IMPRODUCT(COMPLEX('B4 at 100Hz'!C$38,0),E105),IMSUM(COMPLEX(0-(2*PI()*B105)^2*'B4 at 100Hz'!C$37,0),IMPRODUCT(C105,COMPLEX(0,0)),IMPRODUCT(COMPLEX('B4 at 100Hz'!C$38,0),E105)))))</f>
        <v>-1.47466312344956+0.760237761132688i</v>
      </c>
      <c r="H105" s="45" t="str">
        <f>IMDIV(COMPLEX('B4 at 100Hz'!C$17,0),IMPRODUCT(D105,IMSUM(COMPLEX('B4 at 100Hz'!C$15-(2*PI()*B105)^2*'B4 at 100Hz'!C$14,0),IMPRODUCT(C105,IMSUM(COMPLEX('B4 at 100Hz'!C$16,0),IMDIV(COMPLEX('B4 at 100Hz'!C$17^2,0),D105))),IMPRODUCT(COMPLEX('B4 at 100Hz'!C$13*'B4 at 100Hz'!C$38/'B4 at 100Hz'!C$23,0),G105))))</f>
        <v>-0.0000999075516105524-0.000146615371079648i</v>
      </c>
      <c r="I105" s="40">
        <f t="shared" si="11"/>
        <v>-124.27154162113415</v>
      </c>
      <c r="J105" s="33" t="str">
        <f>IMPRODUCT(IMDIV(IMPRODUCT(COMPLEX(-'B4 at 100Hz'!C$38,0),F105),IMSUM(IMPRODUCT(COMPLEX('B4 at 100Hz'!C$38,0),E105),COMPLEX(Calculations!C$3-(2*PI()*B105)^2*'B4 at 100Hz'!C$37,0),IMPRODUCT(COMPLEX(Calculations!C$4,0),C105))),H105)</f>
        <v>0.000341126466367419+0.000184876361421774i</v>
      </c>
      <c r="K105" s="40">
        <f t="shared" si="12"/>
        <v>28.455851364418258</v>
      </c>
      <c r="L105" s="53" t="str">
        <f>IMSUM(IMPRODUCT(COMPLEX(-('B4 at 100Hz'!C$13/'B4 at 100Hz'!C$23),0),H105),IMDIV(IMPRODUCT(COMPLEX(-'B4 at 100Hz'!C$38,0),J105),IMSUM(COMPLEX('B4 at 100Hz'!C$38,0),IMPRODUCT(COMPLEX('B4 at 100Hz'!C$39,0),C105))),IMDIV(IMPRODUCT(COMPLEX('B4 at 100Hz'!C$39*'B4 at 100Hz'!C$13/'B4 at 100Hz'!C$23,0),C105,H105),IMSUM(COMPLEX('B4 at 100Hz'!C$38,0),IMPRODUCT(COMPLEX('B4 at 100Hz'!C$39,0),C105))))</f>
        <v>-0.0000230039015426238+0.0000424458788865745i</v>
      </c>
      <c r="M105" s="41">
        <f t="shared" si="13"/>
        <v>118.45585136441851</v>
      </c>
      <c r="N105" s="52" t="str">
        <f>IMPRODUCT(COMPLEX(('B4 at 100Hz'!C$9*'B4 at 100Hz'!C$13)/(2*PI()),0),C105,C105,H105)</f>
        <v>0.0321091647393138+0.0471205332071696i</v>
      </c>
      <c r="O105" s="41">
        <f t="shared" si="14"/>
        <v>55.728458378865859</v>
      </c>
      <c r="P105" s="39" t="str">
        <f>IMPRODUCT(COMPLEX(('B4 at 100Hz'!C$9*'B4 at 100Hz'!C$23)/(2*PI()),0),C105,C105,J105)</f>
        <v>-0.184616185563715-0.100054296607478i</v>
      </c>
      <c r="Q105" s="36">
        <f t="shared" si="15"/>
        <v>-151.54414863558176</v>
      </c>
      <c r="R105" s="54" t="str">
        <f>IMPRODUCT(COMPLEX(('B4 at 100Hz'!C$9*'B4 at 100Hz'!C$23)/(2*PI()),0),C105,C105,L105)</f>
        <v>0.0124496131921592-0.022971528232285i</v>
      </c>
      <c r="S105" s="46">
        <f t="shared" si="16"/>
        <v>-61.544148635581379</v>
      </c>
      <c r="T105" s="51">
        <f>IMABS(IMDIV(D105,IMSUB(COMPLEX(1,0),IMPRODUCT(COMPLEX('B4 at 100Hz'!C$17,0),IMPRODUCT(C105,H105)))))</f>
        <v>8.7739811339671778</v>
      </c>
      <c r="U105" s="34">
        <f>20*LOG10('B4 at 100Hz'!C$28*50000*IMABS(N105))</f>
        <v>69.10002811115001</v>
      </c>
      <c r="V105" s="35">
        <f>20*LOG10('B4 at 100Hz'!C$28*50000*IMABS(P105))</f>
        <v>80.423194891174575</v>
      </c>
      <c r="W105" s="35">
        <f>20*LOG10('B4 at 100Hz'!C$28*50000*IMABS(R105))</f>
        <v>62.321597191042677</v>
      </c>
      <c r="X105" s="41">
        <f>1000*'B4 at 100Hz'!C$28*IMABS(H105)</f>
        <v>0.17741923769884163</v>
      </c>
      <c r="Y105" s="41">
        <f>1000*'B4 at 100Hz'!C$28*IMABS(J105)</f>
        <v>0.38800326682758252</v>
      </c>
      <c r="Z105" s="41">
        <f>'B4 at 100Hz'!C$28*IMABS(IMPRODUCT(C105,J105))</f>
        <v>0.21234077864090828</v>
      </c>
      <c r="AA105" s="41">
        <f>1000*'B4 at 100Hz'!C$28*IMABS(L105)</f>
        <v>4.827869220097495E-2</v>
      </c>
      <c r="AB105" s="54" t="str">
        <f t="shared" si="17"/>
        <v>-0.140057407632242-0.0759052916325934i</v>
      </c>
      <c r="AC105" s="41">
        <f>20*LOG10('B4 at 100Hz'!C$28*50000*IMABS(AB105))</f>
        <v>78.023921091481071</v>
      </c>
      <c r="AD105" s="41">
        <f t="shared" si="18"/>
        <v>7965.1884363292229</v>
      </c>
      <c r="AE105" s="36">
        <f t="shared" si="19"/>
        <v>-151.54414863558182</v>
      </c>
      <c r="AG105" s="78"/>
    </row>
    <row r="106" spans="2:34" x14ac:dyDescent="0.25">
      <c r="B106" s="37">
        <v>89.1</v>
      </c>
      <c r="C106" s="30" t="str">
        <f t="shared" si="10"/>
        <v>559.831810869701i</v>
      </c>
      <c r="D106" s="31" t="str">
        <f>COMPLEX('B4 at 100Hz'!C$18,2*PI()*B106*'B4 at 100Hz'!C$19)</f>
        <v>6</v>
      </c>
      <c r="E106" s="32" t="str">
        <f>IMSUB(COMPLEX(1,0),IMDIV(COMPLEX('B4 at 100Hz'!C$38,0),IMSUM(COMPLEX('B4 at 100Hz'!C$38,0),IMPRODUCT(C106,COMPLEX('B4 at 100Hz'!C$39,0)))))</f>
        <v>0.974937449513058+0.156315127387054i</v>
      </c>
      <c r="F106" s="32" t="str">
        <f>IMDIV(IMPRODUCT(C106,COMPLEX(('B4 at 100Hz'!C$39*'B4 at 100Hz'!C$13/'B4 at 100Hz'!C$23),0)),IMSUM(COMPLEX('B4 at 100Hz'!C$38,0),IMPRODUCT(C106,COMPLEX('B4 at 100Hz'!C$39,0))))</f>
        <v>0.57896603576597+0.0928276472287911i</v>
      </c>
      <c r="G106" s="43" t="str">
        <f>IMPRODUCT(F106,IMSUB(COMPLEX(1,0),IMDIV(IMPRODUCT(COMPLEX('B4 at 100Hz'!C$38,0),E106),IMSUM(COMPLEX(0-(2*PI()*B106)^2*'B4 at 100Hz'!C$37,0),IMPRODUCT(C106,COMPLEX(0,0)),IMPRODUCT(COMPLEX('B4 at 100Hz'!C$38,0),E106)))))</f>
        <v>-1.6558085279133+1.02251986083681i</v>
      </c>
      <c r="H106" s="45" t="str">
        <f>IMDIV(COMPLEX('B4 at 100Hz'!C$17,0),IMPRODUCT(D106,IMSUM(COMPLEX('B4 at 100Hz'!C$15-(2*PI()*B106)^2*'B4 at 100Hz'!C$14,0),IMPRODUCT(C106,IMSUM(COMPLEX('B4 at 100Hz'!C$16,0),IMDIV(COMPLEX('B4 at 100Hz'!C$17^2,0),D106))),IMPRODUCT(COMPLEX('B4 at 100Hz'!C$13*'B4 at 100Hz'!C$38/'B4 at 100Hz'!C$23,0),G106))))</f>
        <v>-0.000087132604976611-0.000127594242488923i</v>
      </c>
      <c r="I106" s="40">
        <f t="shared" si="11"/>
        <v>-124.32870855136191</v>
      </c>
      <c r="J106" s="33" t="str">
        <f>IMPRODUCT(IMDIV(IMPRODUCT(COMPLEX(-'B4 at 100Hz'!C$38,0),F106),IMSUM(IMPRODUCT(COMPLEX('B4 at 100Hz'!C$38,0),E106),COMPLEX(Calculations!C$3-(2*PI()*B106)^2*'B4 at 100Hz'!C$37,0),IMPRODUCT(COMPLEX(Calculations!C$4,0),C106))),H106)</f>
        <v>0.000346075239806627+0.000153898148098726i</v>
      </c>
      <c r="K106" s="40">
        <f t="shared" si="12"/>
        <v>23.974505989747424</v>
      </c>
      <c r="L106" s="53" t="str">
        <f>IMSUM(IMPRODUCT(COMPLEX(-('B4 at 100Hz'!C$13/'B4 at 100Hz'!C$23),0),H106),IMDIV(IMPRODUCT(COMPLEX(-'B4 at 100Hz'!C$38,0),J106),IMSUM(COMPLEX('B4 at 100Hz'!C$38,0),IMPRODUCT(COMPLEX('B4 at 100Hz'!C$39,0),C106))),IMDIV(IMPRODUCT(COMPLEX('B4 at 100Hz'!C$39*'B4 at 100Hz'!C$13/'B4 at 100Hz'!C$23,0),C106,H106),IMSUM(COMPLEX('B4 at 100Hz'!C$38,0),IMPRODUCT(COMPLEX('B4 at 100Hz'!C$39,0),C106))))</f>
        <v>-0.0000195890357079947+0.0000440504340953865i</v>
      </c>
      <c r="M106" s="41">
        <f t="shared" si="13"/>
        <v>113.97450598974706</v>
      </c>
      <c r="N106" s="52" t="str">
        <f>IMPRODUCT(COMPLEX(('B4 at 100Hz'!C$9*'B4 at 100Hz'!C$13)/(2*PI()),0),C106,C106,H106)</f>
        <v>0.0293042417569881+0.0429122086927027i</v>
      </c>
      <c r="O106" s="41">
        <f t="shared" si="14"/>
        <v>55.671291448638044</v>
      </c>
      <c r="P106" s="39" t="str">
        <f>IMPRODUCT(COMPLEX(('B4 at 100Hz'!C$9*'B4 at 100Hz'!C$23)/(2*PI()),0),C106,C106,J106)</f>
        <v>-0.195994545240314-0.0871579185115651i</v>
      </c>
      <c r="Q106" s="36">
        <f t="shared" si="15"/>
        <v>-156.02549401025254</v>
      </c>
      <c r="R106" s="54" t="str">
        <f>IMPRODUCT(COMPLEX(('B4 at 100Hz'!C$9*'B4 at 100Hz'!C$23)/(2*PI()),0),C106,C106,L106)</f>
        <v>0.0110939579134005-0.0249473056870172i</v>
      </c>
      <c r="S106" s="46">
        <f t="shared" si="16"/>
        <v>-66.025494010252899</v>
      </c>
      <c r="T106" s="51">
        <f>IMABS(IMDIV(D106,IMSUB(COMPLEX(1,0),IMPRODUCT(COMPLEX('B4 at 100Hz'!C$17,0),IMPRODUCT(C106,H106)))))</f>
        <v>8.4223897076786471</v>
      </c>
      <c r="U106" s="34">
        <f>20*LOG10('B4 at 100Hz'!C$28*50000*IMABS(N106))</f>
        <v>68.293353368242791</v>
      </c>
      <c r="V106" s="35">
        <f>20*LOG10('B4 at 100Hz'!C$28*50000*IMABS(P106))</f>
        <v>80.607956827061997</v>
      </c>
      <c r="W106" s="35">
        <f>20*LOG10('B4 at 100Hz'!C$28*50000*IMABS(R106))</f>
        <v>62.70355010751436</v>
      </c>
      <c r="X106" s="41">
        <f>1000*'B4 at 100Hz'!C$28*IMABS(H106)</f>
        <v>0.15450689811892612</v>
      </c>
      <c r="Y106" s="41">
        <f>1000*'B4 at 100Hz'!C$28*IMABS(J106)</f>
        <v>0.37875151695462789</v>
      </c>
      <c r="Z106" s="41">
        <f>'B4 at 100Hz'!C$28*IMABS(IMPRODUCT(C106,J106))</f>
        <v>0.21203714760635556</v>
      </c>
      <c r="AA106" s="41">
        <f>1000*'B4 at 100Hz'!C$28*IMABS(L106)</f>
        <v>4.820965737236764E-2</v>
      </c>
      <c r="AB106" s="54" t="str">
        <f t="shared" si="17"/>
        <v>-0.155596345569925-0.0691930155058796i</v>
      </c>
      <c r="AC106" s="41">
        <f>20*LOG10('B4 at 100Hz'!C$28*50000*IMABS(AB106))</f>
        <v>78.603064988536943</v>
      </c>
      <c r="AD106" s="41">
        <f t="shared" si="18"/>
        <v>8514.3843214750977</v>
      </c>
      <c r="AE106" s="36">
        <f t="shared" si="19"/>
        <v>-156.02549401025249</v>
      </c>
      <c r="AG106" s="78"/>
    </row>
    <row r="107" spans="2:34" x14ac:dyDescent="0.25">
      <c r="B107" s="37">
        <v>91.2</v>
      </c>
      <c r="C107" s="30" t="str">
        <f t="shared" si="10"/>
        <v>573.026500014778i</v>
      </c>
      <c r="D107" s="31" t="str">
        <f>COMPLEX('B4 at 100Hz'!C$18,2*PI()*B107*'B4 at 100Hz'!C$19)</f>
        <v>6</v>
      </c>
      <c r="E107" s="32" t="str">
        <f>IMSUB(COMPLEX(1,0),IMDIV(COMPLEX('B4 at 100Hz'!C$38,0),IMSUM(COMPLEX('B4 at 100Hz'!C$38,0),IMPRODUCT(C107,COMPLEX('B4 at 100Hz'!C$39,0)))))</f>
        <v>0.976051033905605+0.152890199546618i</v>
      </c>
      <c r="F107" s="32" t="str">
        <f>IMDIV(IMPRODUCT(C107,COMPLEX(('B4 at 100Hz'!C$39*'B4 at 100Hz'!C$13/'B4 at 100Hz'!C$23),0)),IMSUM(COMPLEX('B4 at 100Hz'!C$38,0),IMPRODUCT(C107,COMPLEX('B4 at 100Hz'!C$39,0))))</f>
        <v>0.579627337207993+0.09079375582832i</v>
      </c>
      <c r="G107" s="43" t="str">
        <f>IMPRODUCT(F107,IMSUB(COMPLEX(1,0),IMDIV(IMPRODUCT(COMPLEX('B4 at 100Hz'!C$38,0),E107),IMSUM(COMPLEX(0-(2*PI()*B107)^2*'B4 at 100Hz'!C$37,0),IMPRODUCT(C107,COMPLEX(0,0)),IMPRODUCT(COMPLEX('B4 at 100Hz'!C$38,0),E107)))))</f>
        <v>-1.83521725685404+1.42106427811608i</v>
      </c>
      <c r="H107" s="45" t="str">
        <f>IMDIV(COMPLEX('B4 at 100Hz'!C$17,0),IMPRODUCT(D107,IMSUM(COMPLEX('B4 at 100Hz'!C$15-(2*PI()*B107)^2*'B4 at 100Hz'!C$14,0),IMPRODUCT(C107,IMSUM(COMPLEX('B4 at 100Hz'!C$16,0),IMDIV(COMPLEX('B4 at 100Hz'!C$17^2,0),D107))),IMPRODUCT(COMPLEX('B4 at 100Hz'!C$13*'B4 at 100Hz'!C$38/'B4 at 100Hz'!C$23,0),G107))))</f>
        <v>-0.0000718151724456607-0.000110684351309419i</v>
      </c>
      <c r="I107" s="40">
        <f t="shared" si="11"/>
        <v>-122.97666028846156</v>
      </c>
      <c r="J107" s="33" t="str">
        <f>IMPRODUCT(IMDIV(IMPRODUCT(COMPLEX(-'B4 at 100Hz'!C$38,0),F107),IMSUM(IMPRODUCT(COMPLEX('B4 at 100Hz'!C$38,0),E107),COMPLEX(Calculations!C$3-(2*PI()*B107)^2*'B4 at 100Hz'!C$37,0),IMPRODUCT(COMPLEX(Calculations!C$4,0),C107))),H107)</f>
        <v>0.000347566103955653+0.000121522794751109i</v>
      </c>
      <c r="K107" s="40">
        <f t="shared" si="12"/>
        <v>19.271636674866784</v>
      </c>
      <c r="L107" s="53" t="str">
        <f>IMSUM(IMPRODUCT(COMPLEX(-('B4 at 100Hz'!C$13/'B4 at 100Hz'!C$23),0),H107),IMDIV(IMPRODUCT(COMPLEX(-'B4 at 100Hz'!C$38,0),J107),IMSUM(COMPLEX('B4 at 100Hz'!C$38,0),IMPRODUCT(COMPLEX('B4 at 100Hz'!C$39,0),C107))),IMDIV(IMPRODUCT(COMPLEX('B4 at 100Hz'!C$39*'B4 at 100Hz'!C$13/'B4 at 100Hz'!C$23,0),C107,H107),IMSUM(COMPLEX('B4 at 100Hz'!C$38,0),IMPRODUCT(COMPLEX('B4 at 100Hz'!C$39,0),C107))))</f>
        <v>-0.0000158326841161445+0.0000452828981153656i</v>
      </c>
      <c r="M107" s="41">
        <f t="shared" si="13"/>
        <v>109.27163667486658</v>
      </c>
      <c r="N107" s="52" t="str">
        <f>IMPRODUCT(COMPLEX(('B4 at 100Hz'!C$9*'B4 at 100Hz'!C$13)/(2*PI()),0),C107,C107,H107)</f>
        <v>0.0253046460284616+0.0390005097167176i</v>
      </c>
      <c r="O107" s="41">
        <f t="shared" si="14"/>
        <v>57.023339711538455</v>
      </c>
      <c r="P107" s="39" t="str">
        <f>IMPRODUCT(COMPLEX(('B4 at 100Hz'!C$9*'B4 at 100Hz'!C$23)/(2*PI()),0),C107,C107,J107)</f>
        <v>-0.206226817781429-0.0721050153170993i</v>
      </c>
      <c r="Q107" s="36">
        <f t="shared" si="15"/>
        <v>-160.72836332513327</v>
      </c>
      <c r="R107" s="54" t="str">
        <f>IMPRODUCT(COMPLEX(('B4 at 100Hz'!C$9*'B4 at 100Hz'!C$23)/(2*PI()),0),C107,C107,L107)</f>
        <v>0.00939425342417066-0.0268684082595236i</v>
      </c>
      <c r="S107" s="46">
        <f t="shared" si="16"/>
        <v>-70.728363325133444</v>
      </c>
      <c r="T107" s="51">
        <f>IMABS(IMDIV(D107,IMSUB(COMPLEX(1,0),IMPRODUCT(COMPLEX('B4 at 100Hz'!C$17,0),IMPRODUCT(C107,H107)))))</f>
        <v>8.1364014218340586</v>
      </c>
      <c r="U107" s="34">
        <f>20*LOG10('B4 at 100Hz'!C$28*50000*IMABS(N107))</f>
        <v>67.326680967611907</v>
      </c>
      <c r="V107" s="35">
        <f>20*LOG10('B4 at 100Hz'!C$28*50000*IMABS(P107))</f>
        <v>80.767190100650907</v>
      </c>
      <c r="W107" s="35">
        <f>20*LOG10('B4 at 100Hz'!C$28*50000*IMABS(R107))</f>
        <v>63.065126066934177</v>
      </c>
      <c r="X107" s="41">
        <f>1000*'B4 at 100Hz'!C$28*IMABS(H107)</f>
        <v>0.13194106494259802</v>
      </c>
      <c r="Y107" s="41">
        <f>1000*'B4 at 100Hz'!C$28*IMABS(J107)</f>
        <v>0.36819829747437988</v>
      </c>
      <c r="Z107" s="41">
        <f>'B4 at 100Hz'!C$28*IMABS(IMPRODUCT(C107,J107))</f>
        <v>0.21098738171314368</v>
      </c>
      <c r="AA107" s="41">
        <f>1000*'B4 at 100Hz'!C$28*IMABS(L107)</f>
        <v>4.7970978185233992E-2</v>
      </c>
      <c r="AB107" s="54" t="str">
        <f t="shared" si="17"/>
        <v>-0.171527918328797-0.0599729138599053i</v>
      </c>
      <c r="AC107" s="41">
        <f>20*LOG10('B4 at 100Hz'!C$28*50000*IMABS(AB107))</f>
        <v>79.166983633787552</v>
      </c>
      <c r="AD107" s="41">
        <f t="shared" si="18"/>
        <v>9085.5073005113591</v>
      </c>
      <c r="AE107" s="36">
        <f t="shared" si="19"/>
        <v>-160.7283633251333</v>
      </c>
      <c r="AG107" s="78"/>
    </row>
    <row r="108" spans="2:34" x14ac:dyDescent="0.25">
      <c r="B108" s="37">
        <v>93.3</v>
      </c>
      <c r="C108" s="30" t="str">
        <f t="shared" si="10"/>
        <v>586.221189159855i</v>
      </c>
      <c r="D108" s="31" t="str">
        <f>COMPLEX('B4 at 100Hz'!C$18,2*PI()*B108*'B4 at 100Hz'!C$19)</f>
        <v>6</v>
      </c>
      <c r="E108" s="32" t="str">
        <f>IMSUB(COMPLEX(1,0),IMDIV(COMPLEX('B4 at 100Hz'!C$38,0),IMSUM(COMPLEX('B4 at 100Hz'!C$38,0),IMPRODUCT(C108,COMPLEX('B4 at 100Hz'!C$39,0)))))</f>
        <v>0.977092571278927+0.149608416977328i</v>
      </c>
      <c r="F108" s="32" t="str">
        <f>IMDIV(IMPRODUCT(C108,COMPLEX(('B4 at 100Hz'!C$39*'B4 at 100Hz'!C$13/'B4 at 100Hz'!C$23),0)),IMSUM(COMPLEX('B4 at 100Hz'!C$38,0),IMPRODUCT(C108,COMPLEX('B4 at 100Hz'!C$39,0))))</f>
        <v>0.580245853569668+0.0888448711636301i</v>
      </c>
      <c r="G108" s="43" t="str">
        <f>IMPRODUCT(F108,IMSUB(COMPLEX(1,0),IMDIV(IMPRODUCT(COMPLEX('B4 at 100Hz'!C$38,0),E108),IMSUM(COMPLEX(0-(2*PI()*B108)^2*'B4 at 100Hz'!C$37,0),IMPRODUCT(C108,COMPLEX(0,0)),IMPRODUCT(COMPLEX('B4 at 100Hz'!C$38,0),E108)))))</f>
        <v>-1.9384152616695+1.99491211351893i</v>
      </c>
      <c r="H108" s="45" t="str">
        <f>IMDIV(COMPLEX('B4 at 100Hz'!C$17,0),IMPRODUCT(D108,IMSUM(COMPLEX('B4 at 100Hz'!C$15-(2*PI()*B108)^2*'B4 at 100Hz'!C$14,0),IMPRODUCT(C108,IMSUM(COMPLEX('B4 at 100Hz'!C$16,0),IMDIV(COMPLEX('B4 at 100Hz'!C$17^2,0),D108))),IMPRODUCT(COMPLEX('B4 at 100Hz'!C$13*'B4 at 100Hz'!C$38/'B4 at 100Hz'!C$23,0),G108))))</f>
        <v>-0.0000551414536176291-0.0000971148314335785i</v>
      </c>
      <c r="I108" s="40">
        <f t="shared" si="11"/>
        <v>-119.5877552262085</v>
      </c>
      <c r="J108" s="33" t="str">
        <f>IMPRODUCT(IMDIV(IMPRODUCT(COMPLEX(-'B4 at 100Hz'!C$38,0),F108),IMSUM(IMPRODUCT(COMPLEX('B4 at 100Hz'!C$38,0),E108),COMPLEX(Calculations!C$3-(2*PI()*B108)^2*'B4 at 100Hz'!C$37,0),IMPRODUCT(COMPLEX(Calculations!C$4,0),C108))),H108)</f>
        <v>0.000345349095591384+0.0000898880027277302i</v>
      </c>
      <c r="K108" s="40">
        <f t="shared" si="12"/>
        <v>14.589326091769118</v>
      </c>
      <c r="L108" s="53" t="str">
        <f>IMSUM(IMPRODUCT(COMPLEX(-('B4 at 100Hz'!C$13/'B4 at 100Hz'!C$23),0),H108),IMDIV(IMPRODUCT(COMPLEX(-'B4 at 100Hz'!C$38,0),J108),IMSUM(COMPLEX('B4 at 100Hz'!C$38,0),IMPRODUCT(COMPLEX('B4 at 100Hz'!C$39,0),C108))),IMDIV(IMPRODUCT(COMPLEX('B4 at 100Hz'!C$39*'B4 at 100Hz'!C$13/'B4 at 100Hz'!C$23,0),C108,H108),IMSUM(COMPLEX('B4 at 100Hz'!C$38,0),IMPRODUCT(COMPLEX('B4 at 100Hz'!C$39,0),C108))))</f>
        <v>-0.0000119807866492816+0.000046030100883823i</v>
      </c>
      <c r="M108" s="41">
        <f t="shared" si="13"/>
        <v>104.58932609176895</v>
      </c>
      <c r="N108" s="52" t="str">
        <f>IMPRODUCT(COMPLEX(('B4 at 100Hz'!C$9*'B4 at 100Hz'!C$13)/(2*PI()),0),C108,C108,H108)</f>
        <v>0.0203346115437126+0.0358132084443925i</v>
      </c>
      <c r="O108" s="41">
        <f t="shared" si="14"/>
        <v>60.412244773791542</v>
      </c>
      <c r="P108" s="39" t="str">
        <f>IMPRODUCT(COMPLEX(('B4 at 100Hz'!C$9*'B4 at 100Hz'!C$23)/(2*PI()),0),C108,C108,J108)</f>
        <v>-0.214456719560375-0.0558191303782411i</v>
      </c>
      <c r="Q108" s="36">
        <f t="shared" si="15"/>
        <v>-165.41067390823082</v>
      </c>
      <c r="R108" s="54" t="str">
        <f>IMPRODUCT(COMPLEX(('B4 at 100Hz'!C$9*'B4 at 100Hz'!C$23)/(2*PI()),0),C108,C108,L108)</f>
        <v>0.00743989266327118-0.0285840170499757i</v>
      </c>
      <c r="S108" s="46">
        <f t="shared" si="16"/>
        <v>-75.410673908231033</v>
      </c>
      <c r="T108" s="51">
        <f>IMABS(IMDIV(D108,IMSUB(COMPLEX(1,0),IMPRODUCT(COMPLEX('B4 at 100Hz'!C$17,0),IMPRODUCT(C108,H108)))))</f>
        <v>7.9243804669549789</v>
      </c>
      <c r="U108" s="34">
        <f>20*LOG10('B4 at 100Hz'!C$28*50000*IMABS(N108))</f>
        <v>66.273869372154309</v>
      </c>
      <c r="V108" s="35">
        <f>20*LOG10('B4 at 100Hz'!C$28*50000*IMABS(P108))</f>
        <v>80.890874791854216</v>
      </c>
      <c r="W108" s="35">
        <f>20*LOG10('B4 at 100Hz'!C$28*50000*IMABS(R108))</f>
        <v>63.38654686649906</v>
      </c>
      <c r="X108" s="41">
        <f>1000*'B4 at 100Hz'!C$28*IMABS(H108)</f>
        <v>0.11167752858761475</v>
      </c>
      <c r="Y108" s="41">
        <f>1000*'B4 at 100Hz'!C$28*IMABS(J108)</f>
        <v>0.35685550417524353</v>
      </c>
      <c r="Z108" s="41">
        <f>'B4 at 100Hz'!C$28*IMABS(IMPRODUCT(C108,J108))</f>
        <v>0.20919625801585132</v>
      </c>
      <c r="AA108" s="41">
        <f>1000*'B4 at 100Hz'!C$28*IMABS(L108)</f>
        <v>4.7563740770785963E-2</v>
      </c>
      <c r="AB108" s="54" t="str">
        <f t="shared" si="17"/>
        <v>-0.186682215353391-0.0485899389838243i</v>
      </c>
      <c r="AC108" s="41">
        <f>20*LOG10('B4 at 100Hz'!C$28*50000*IMABS(AB108))</f>
        <v>79.686140541714195</v>
      </c>
      <c r="AD108" s="41">
        <f t="shared" si="18"/>
        <v>9645.1064923749964</v>
      </c>
      <c r="AE108" s="36">
        <f t="shared" si="19"/>
        <v>-165.41067390823093</v>
      </c>
      <c r="AG108" s="78"/>
    </row>
    <row r="109" spans="2:34" x14ac:dyDescent="0.25">
      <c r="B109" s="37">
        <v>95.5</v>
      </c>
      <c r="C109" s="30" t="str">
        <f t="shared" si="10"/>
        <v>600.04419683565i</v>
      </c>
      <c r="D109" s="31" t="str">
        <f>COMPLEX('B4 at 100Hz'!C$18,2*PI()*B109*'B4 at 100Hz'!C$19)</f>
        <v>6</v>
      </c>
      <c r="E109" s="32" t="str">
        <f>IMSUB(COMPLEX(1,0),IMDIV(COMPLEX('B4 at 100Hz'!C$38,0),IMSUM(COMPLEX('B4 at 100Hz'!C$38,0),IMPRODUCT(C109,COMPLEX('B4 at 100Hz'!C$39,0)))))</f>
        <v>0.978113001479014+0.146314585112792i</v>
      </c>
      <c r="F109" s="32" t="str">
        <f>IMDIV(IMPRODUCT(C109,COMPLEX(('B4 at 100Hz'!C$39*'B4 at 100Hz'!C$13/'B4 at 100Hz'!C$23),0)),IMSUM(COMPLEX('B4 at 100Hz'!C$38,0),IMPRODUCT(C109,COMPLEX('B4 at 100Hz'!C$39,0))))</f>
        <v>0.58085183544883+0.0868888310319864i</v>
      </c>
      <c r="G109" s="43" t="str">
        <f>IMPRODUCT(F109,IMSUB(COMPLEX(1,0),IMDIV(IMPRODUCT(COMPLEX('B4 at 100Hz'!C$38,0),E109),IMSUM(COMPLEX(0-(2*PI()*B109)^2*'B4 at 100Hz'!C$37,0),IMPRODUCT(C109,COMPLEX(0,0)),IMPRODUCT(COMPLEX('B4 at 100Hz'!C$38,0),E109)))))</f>
        <v>-1.80810192513676+2.80394160436097i</v>
      </c>
      <c r="H109" s="45" t="str">
        <f>IMDIV(COMPLEX('B4 at 100Hz'!C$17,0),IMPRODUCT(D109,IMSUM(COMPLEX('B4 at 100Hz'!C$15-(2*PI()*B109)^2*'B4 at 100Hz'!C$14,0),IMPRODUCT(C109,IMSUM(COMPLEX('B4 at 100Hz'!C$16,0),IMDIV(COMPLEX('B4 at 100Hz'!C$17^2,0),D109))),IMPRODUCT(COMPLEX('B4 at 100Hz'!C$13*'B4 at 100Hz'!C$38/'B4 at 100Hz'!C$23,0),G109))))</f>
        <v>-0.0000369021145953971-0.0000865605497460477i</v>
      </c>
      <c r="I109" s="40">
        <f t="shared" si="11"/>
        <v>-113.08930894237396</v>
      </c>
      <c r="J109" s="33" t="str">
        <f>IMPRODUCT(IMDIV(IMPRODUCT(COMPLEX(-'B4 at 100Hz'!C$38,0),F109),IMSUM(IMPRODUCT(COMPLEX('B4 at 100Hz'!C$38,0),E109),COMPLEX(Calculations!C$3-(2*PI()*B109)^2*'B4 at 100Hz'!C$37,0),IMPRODUCT(COMPLEX(Calculations!C$4,0),C109))),H109)</f>
        <v>0.000339281830181032+0.0000581551188112118i</v>
      </c>
      <c r="K109" s="40">
        <f t="shared" si="12"/>
        <v>9.726351327318147</v>
      </c>
      <c r="L109" s="53" t="str">
        <f>IMSUM(IMPRODUCT(COMPLEX(-('B4 at 100Hz'!C$13/'B4 at 100Hz'!C$23),0),H109),IMDIV(IMPRODUCT(COMPLEX(-'B4 at 100Hz'!C$38,0),J109),IMSUM(COMPLEX('B4 at 100Hz'!C$38,0),IMPRODUCT(COMPLEX('B4 at 100Hz'!C$39,0),C109))),IMDIV(IMPRODUCT(COMPLEX('B4 at 100Hz'!C$39*'B4 at 100Hz'!C$13/'B4 at 100Hz'!C$23,0),C109,H109),IMSUM(COMPLEX('B4 at 100Hz'!C$38,0),IMPRODUCT(COMPLEX('B4 at 100Hz'!C$39,0),C109))))</f>
        <v>-0.0000079340197806725+0.0000462877354032698i</v>
      </c>
      <c r="M109" s="41">
        <f t="shared" si="13"/>
        <v>99.726351327318085</v>
      </c>
      <c r="N109" s="52" t="str">
        <f>IMPRODUCT(COMPLEX(('B4 at 100Hz'!C$9*'B4 at 100Hz'!C$13)/(2*PI()),0),C109,C109,H109)</f>
        <v>0.0142577954114812+0.0334442246065333i</v>
      </c>
      <c r="O109" s="41">
        <f t="shared" si="14"/>
        <v>66.910691057626067</v>
      </c>
      <c r="P109" s="39" t="str">
        <f>IMPRODUCT(COMPLEX(('B4 at 100Hz'!C$9*'B4 at 100Hz'!C$23)/(2*PI()),0),C109,C109,J109)</f>
        <v>-0.220742213606412-0.0378366553024108i</v>
      </c>
      <c r="Q109" s="36">
        <f t="shared" si="15"/>
        <v>-170.27364867268187</v>
      </c>
      <c r="R109" s="54" t="str">
        <f>IMPRODUCT(COMPLEX(('B4 at 100Hz'!C$9*'B4 at 100Hz'!C$23)/(2*PI()),0),C109,C109,L109)</f>
        <v>0.00516200083054321-0.0301155448563037i</v>
      </c>
      <c r="S109" s="46">
        <f t="shared" si="16"/>
        <v>-80.273648672681929</v>
      </c>
      <c r="T109" s="51">
        <f>IMABS(IMDIV(D109,IMSUB(COMPLEX(1,0),IMPRODUCT(COMPLEX('B4 at 100Hz'!C$17,0),IMPRODUCT(C109,H109)))))</f>
        <v>7.7721101739532195</v>
      </c>
      <c r="U109" s="34">
        <f>20*LOG10('B4 at 100Hz'!C$28*50000*IMABS(N109))</f>
        <v>65.191060484722442</v>
      </c>
      <c r="V109" s="35">
        <f>20*LOG10('B4 at 100Hz'!C$28*50000*IMABS(P109))</f>
        <v>80.982866041219594</v>
      </c>
      <c r="W109" s="35">
        <f>20*LOG10('B4 at 100Hz'!C$28*50000*IMABS(R109))</f>
        <v>63.680972672609471</v>
      </c>
      <c r="X109" s="41">
        <f>1000*'B4 at 100Hz'!C$28*IMABS(H109)</f>
        <v>9.4098325351463188E-2</v>
      </c>
      <c r="Y109" s="41">
        <f>1000*'B4 at 100Hz'!C$28*IMABS(J109)</f>
        <v>0.34422983330172996</v>
      </c>
      <c r="Z109" s="41">
        <f>'B4 at 100Hz'!C$28*IMABS(IMPRODUCT(C109,J109))</f>
        <v>0.20655311385040648</v>
      </c>
      <c r="AA109" s="41">
        <f>1000*'B4 at 100Hz'!C$28*IMABS(L109)</f>
        <v>4.6962784400450742E-2</v>
      </c>
      <c r="AB109" s="54" t="str">
        <f t="shared" si="17"/>
        <v>-0.201322417364388-0.0345079755521812i</v>
      </c>
      <c r="AC109" s="41">
        <f>20*LOG10('B4 at 100Hz'!C$28*50000*IMABS(AB109))</f>
        <v>80.183000904569454</v>
      </c>
      <c r="AD109" s="41">
        <f t="shared" si="18"/>
        <v>10212.922709752447</v>
      </c>
      <c r="AE109" s="36">
        <f t="shared" si="19"/>
        <v>-170.27364867268187</v>
      </c>
      <c r="AG109" s="78"/>
    </row>
    <row r="110" spans="2:34" x14ac:dyDescent="0.25">
      <c r="B110" s="37">
        <v>97.7</v>
      </c>
      <c r="C110" s="30" t="str">
        <f t="shared" si="10"/>
        <v>613.867204511446i</v>
      </c>
      <c r="D110" s="31" t="str">
        <f>COMPLEX('B4 at 100Hz'!C$18,2*PI()*B110*'B4 at 100Hz'!C$19)</f>
        <v>6</v>
      </c>
      <c r="E110" s="32" t="str">
        <f>IMSUB(COMPLEX(1,0),IMDIV(COMPLEX('B4 at 100Hz'!C$38,0),IMSUM(COMPLEX('B4 at 100Hz'!C$38,0),IMPRODUCT(C110,COMPLEX('B4 at 100Hz'!C$39,0)))))</f>
        <v>0.979067201421521+0.143159409478216i</v>
      </c>
      <c r="F110" s="32" t="str">
        <f>IMDIV(IMPRODUCT(C110,COMPLEX(('B4 at 100Hz'!C$39*'B4 at 100Hz'!C$13/'B4 at 100Hz'!C$23),0)),IMSUM(COMPLEX('B4 at 100Hz'!C$38,0),IMPRODUCT(C110,COMPLEX('B4 at 100Hz'!C$39,0))))</f>
        <v>0.581418486528156+0.085015131821634i</v>
      </c>
      <c r="G110" s="43" t="str">
        <f>IMPRODUCT(F110,IMSUB(COMPLEX(1,0),IMDIV(IMPRODUCT(COMPLEX('B4 at 100Hz'!C$38,0),E110),IMSUM(COMPLEX(0-(2*PI()*B110)^2*'B4 at 100Hz'!C$37,0),IMPRODUCT(C110,COMPLEX(0,0)),IMPRODUCT(COMPLEX('B4 at 100Hz'!C$38,0),E110)))))</f>
        <v>-1.1961816106017+3.67163194613172i</v>
      </c>
      <c r="H110" s="45" t="str">
        <f>IMDIV(COMPLEX('B4 at 100Hz'!C$17,0),IMPRODUCT(D110,IMSUM(COMPLEX('B4 at 100Hz'!C$15-(2*PI()*B110)^2*'B4 at 100Hz'!C$14,0),IMPRODUCT(C110,IMSUM(COMPLEX('B4 at 100Hz'!C$16,0),IMDIV(COMPLEX('B4 at 100Hz'!C$17^2,0),D110))),IMPRODUCT(COMPLEX('B4 at 100Hz'!C$13*'B4 at 100Hz'!C$38/'B4 at 100Hz'!C$23,0),G110))))</f>
        <v>-0.0000185677153699951-0.0000796779934634705i</v>
      </c>
      <c r="I110" s="40">
        <f t="shared" si="11"/>
        <v>-103.1177793130103</v>
      </c>
      <c r="J110" s="33" t="str">
        <f>IMPRODUCT(IMDIV(IMPRODUCT(COMPLEX(-'B4 at 100Hz'!C$38,0),F110),IMSUM(IMPRODUCT(COMPLEX('B4 at 100Hz'!C$38,0),E110),COMPLEX(Calculations!C$3-(2*PI()*B110)^2*'B4 at 100Hz'!C$37,0),IMPRODUCT(COMPLEX(Calculations!C$4,0),C110))),H110)</f>
        <v>0.000329752816185394+0.000028428191947537i</v>
      </c>
      <c r="K110" s="40">
        <f t="shared" si="12"/>
        <v>4.927321231788703</v>
      </c>
      <c r="L110" s="53" t="str">
        <f>IMSUM(IMPRODUCT(COMPLEX(-('B4 at 100Hz'!C$13/'B4 at 100Hz'!C$23),0),H110),IMDIV(IMPRODUCT(COMPLEX(-'B4 at 100Hz'!C$38,0),J110),IMSUM(COMPLEX('B4 at 100Hz'!C$38,0),IMPRODUCT(COMPLEX('B4 at 100Hz'!C$39,0),C110))),IMDIV(IMPRODUCT(COMPLEX('B4 at 100Hz'!C$39*'B4 at 100Hz'!C$13/'B4 at 100Hz'!C$23,0),C110,H110),IMSUM(COMPLEX('B4 at 100Hz'!C$38,0),IMPRODUCT(COMPLEX('B4 at 100Hz'!C$39,0),C110))))</f>
        <v>-3.96776336182049E-06+0.0000460240716304473i</v>
      </c>
      <c r="M110" s="41">
        <f t="shared" si="13"/>
        <v>94.927321231788639</v>
      </c>
      <c r="N110" s="52" t="str">
        <f>IMPRODUCT(COMPLEX(('B4 at 100Hz'!C$9*'B4 at 100Hz'!C$13)/(2*PI()),0),C110,C110,H110)</f>
        <v>0.00750830627438208+0.0322197301246172i</v>
      </c>
      <c r="O110" s="41">
        <f t="shared" si="14"/>
        <v>76.882220686989669</v>
      </c>
      <c r="P110" s="39" t="str">
        <f>IMPRODUCT(COMPLEX(('B4 at 100Hz'!C$9*'B4 at 100Hz'!C$23)/(2*PI()),0),C110,C110,J110)</f>
        <v>-0.224541018733548-0.0193578185457072i</v>
      </c>
      <c r="Q110" s="36">
        <f t="shared" si="15"/>
        <v>-175.07267876821132</v>
      </c>
      <c r="R110" s="54" t="str">
        <f>IMPRODUCT(COMPLEX(('B4 at 100Hz'!C$9*'B4 at 100Hz'!C$23)/(2*PI()),0),C110,C110,L110)</f>
        <v>0.00270179838845083-0.0313395107575253i</v>
      </c>
      <c r="S110" s="46">
        <f t="shared" si="16"/>
        <v>-85.072678768211347</v>
      </c>
      <c r="T110" s="51">
        <f>IMABS(IMDIV(D110,IMSUB(COMPLEX(1,0),IMPRODUCT(COMPLEX('B4 at 100Hz'!C$17,0),IMPRODUCT(C110,H110)))))</f>
        <v>7.6838229912000173</v>
      </c>
      <c r="U110" s="34">
        <f>20*LOG10('B4 at 100Hz'!C$28*50000*IMABS(N110))</f>
        <v>64.371500893931085</v>
      </c>
      <c r="V110" s="35">
        <f>20*LOG10('B4 at 100Hz'!C$28*50000*IMABS(P110))</f>
        <v>81.037472438928177</v>
      </c>
      <c r="W110" s="35">
        <f>20*LOG10('B4 at 100Hz'!C$28*50000*IMABS(R110))</f>
        <v>63.933402913018533</v>
      </c>
      <c r="X110" s="41">
        <f>1000*'B4 at 100Hz'!C$28*IMABS(H110)</f>
        <v>8.1812851658073851E-2</v>
      </c>
      <c r="Y110" s="41">
        <f>1000*'B4 at 100Hz'!C$28*IMABS(J110)</f>
        <v>0.33097595362745652</v>
      </c>
      <c r="Z110" s="41">
        <f>'B4 at 100Hz'!C$28*IMABS(IMPRODUCT(C110,J110))</f>
        <v>0.2031752834137972</v>
      </c>
      <c r="AA110" s="41">
        <f>1000*'B4 at 100Hz'!C$28*IMABS(L110)</f>
        <v>4.6194786670575166E-2</v>
      </c>
      <c r="AB110" s="54" t="str">
        <f t="shared" si="17"/>
        <v>-0.214330914070715-0.0184775991786153i</v>
      </c>
      <c r="AC110" s="41">
        <f>20*LOG10('B4 at 100Hz'!C$28*50000*IMABS(AB110))</f>
        <v>80.633254987679109</v>
      </c>
      <c r="AD110" s="41">
        <f t="shared" si="18"/>
        <v>10756.296109464671</v>
      </c>
      <c r="AE110" s="36">
        <f t="shared" si="19"/>
        <v>-175.07267876821132</v>
      </c>
      <c r="AG110" s="78"/>
    </row>
    <row r="111" spans="2:34" x14ac:dyDescent="0.25">
      <c r="B111" s="38">
        <v>100</v>
      </c>
      <c r="C111" s="30" t="str">
        <f t="shared" si="10"/>
        <v>628.318530717959i</v>
      </c>
      <c r="D111" s="31" t="str">
        <f>COMPLEX('B4 at 100Hz'!C$18,2*PI()*B111*'B4 at 100Hz'!C$19)</f>
        <v>6</v>
      </c>
      <c r="E111" s="32" t="str">
        <f>IMSUB(COMPLEX(1,0),IMDIV(COMPLEX('B4 at 100Hz'!C$38,0),IMSUM(COMPLEX('B4 at 100Hz'!C$38,0),IMPRODUCT(C111,COMPLEX('B4 at 100Hz'!C$39,0)))))</f>
        <v>0.98+0.14i</v>
      </c>
      <c r="F111" s="32" t="str">
        <f>IMDIV(IMPRODUCT(C111,COMPLEX(('B4 at 100Hz'!C$39*'B4 at 100Hz'!C$13/'B4 at 100Hz'!C$23),0)),IMSUM(COMPLEX('B4 at 100Hz'!C$38,0),IMPRODUCT(C111,COMPLEX('B4 at 100Hz'!C$39,0))))</f>
        <v>0.581972428419935+0.0831389183457047i</v>
      </c>
      <c r="G111" s="43" t="str">
        <f>IMPRODUCT(F111,IMSUB(COMPLEX(1,0),IMDIV(IMPRODUCT(COMPLEX('B4 at 100Hz'!C$38,0),E111),IMSUM(COMPLEX(0-(2*PI()*B111)^2*'B4 at 100Hz'!C$37,0),IMPRODUCT(C111,COMPLEX(0,0)),IMPRODUCT(COMPLEX('B4 at 100Hz'!C$38,0),E111)))))</f>
        <v>-2.36477504245158E-14+4.15694591728525i</v>
      </c>
      <c r="H111" s="45" t="str">
        <f>IMDIV(COMPLEX('B4 at 100Hz'!C$17,0),IMPRODUCT(D111,IMSUM(COMPLEX('B4 at 100Hz'!C$15-(2*PI()*B111)^2*'B4 at 100Hz'!C$14,0),IMPRODUCT(C111,IMSUM(COMPLEX('B4 at 100Hz'!C$16,0),IMDIV(COMPLEX('B4 at 100Hz'!C$17^2,0),D111))),IMPRODUCT(COMPLEX('B4 at 100Hz'!C$13*'B4 at 100Hz'!C$38/'B4 at 100Hz'!C$23,0),G111))))</f>
        <v>-3.05692895515404E-11-0.0000761645632003566i</v>
      </c>
      <c r="I111" s="40">
        <f t="shared" si="11"/>
        <v>-90.000022996144139</v>
      </c>
      <c r="J111" s="33" t="str">
        <f>IMPRODUCT(IMDIV(IMPRODUCT(COMPLEX(-'B4 at 100Hz'!C$38,0),F111),IMSUM(IMPRODUCT(COMPLEX('B4 at 100Hz'!C$38,0),E111),COMPLEX(Calculations!C$3-(2*PI()*B111)^2*'B4 at 100Hz'!C$37,0),IMPRODUCT(COMPLEX(Calculations!C$4,0),C111))),H111)</f>
        <v>0.000316611970037537-1.27074881755415E-10i</v>
      </c>
      <c r="K111" s="40">
        <f t="shared" si="12"/>
        <v>-2.2996143847137765E-5</v>
      </c>
      <c r="L111" s="53" t="str">
        <f>IMSUM(IMPRODUCT(COMPLEX(-('B4 at 100Hz'!C$13/'B4 at 100Hz'!C$23),0),H111),IMDIV(IMPRODUCT(COMPLEX(-'B4 at 100Hz'!C$38,0),J111),IMSUM(COMPLEX('B4 at 100Hz'!C$38,0),IMPRODUCT(COMPLEX('B4 at 100Hz'!C$39,0),C111))),IMDIV(IMPRODUCT(COMPLEX('B4 at 100Hz'!C$39*'B4 at 100Hz'!C$13/'B4 at 100Hz'!C$23,0),C111,H111),IMSUM(COMPLEX('B4 at 100Hz'!C$38,0),IMPRODUCT(COMPLEX('B4 at 100Hz'!C$39,0),C111))))</f>
        <v>1.81535545415581E-11+0.0000452302814339339i</v>
      </c>
      <c r="M111" s="41">
        <f t="shared" si="13"/>
        <v>89.999977003856159</v>
      </c>
      <c r="N111" s="52" t="str">
        <f>IMPRODUCT(COMPLEX(('B4 at 100Hz'!C$9*'B4 at 100Hz'!C$13)/(2*PI()),0),C111,C111,H111)</f>
        <v>1.29502969790451E-08+0.0322661640880093i</v>
      </c>
      <c r="O111" s="41">
        <f t="shared" si="14"/>
        <v>89.999977003855861</v>
      </c>
      <c r="P111" s="39" t="str">
        <f>IMPRODUCT(COMPLEX(('B4 at 100Hz'!C$9*'B4 at 100Hz'!C$23)/(2*PI()),0),C111,C111,J111)</f>
        <v>-0.225863148616063+9.06520776832573E-08i</v>
      </c>
      <c r="Q111" s="36">
        <f t="shared" si="15"/>
        <v>179.99997700385615</v>
      </c>
      <c r="R111" s="54" t="str">
        <f>IMPRODUCT(COMPLEX(('B4 at 100Hz'!C$9*'B4 at 100Hz'!C$23)/(2*PI()),0),C111,C111,L111)</f>
        <v>-1.29502968155109E-08-0.032266164088009i</v>
      </c>
      <c r="S111" s="46">
        <f t="shared" si="16"/>
        <v>-90.000022996143841</v>
      </c>
      <c r="T111" s="51">
        <f>IMABS(IMDIV(D111,IMSUB(COMPLEX(1,0),IMPRODUCT(COMPLEX('B4 at 100Hz'!C$17,0),IMPRODUCT(C111,H111)))))</f>
        <v>7.6537256839477381</v>
      </c>
      <c r="U111" s="34">
        <f>20*LOG10('B4 at 100Hz'!C$28*50000*IMABS(N111))</f>
        <v>64.154346847893962</v>
      </c>
      <c r="V111" s="35">
        <f>20*LOG10('B4 at 100Hz'!C$28*50000*IMABS(P111))</f>
        <v>81.056307648179015</v>
      </c>
      <c r="W111" s="35">
        <f>20*LOG10('B4 at 100Hz'!C$28*50000*IMABS(R111))</f>
        <v>64.154346847893876</v>
      </c>
      <c r="X111" s="41">
        <f>1000*'B4 at 100Hz'!C$28*IMABS(H111)</f>
        <v>7.6164563200362731E-2</v>
      </c>
      <c r="Y111" s="41">
        <f>1000*'B4 at 100Hz'!C$28*IMABS(J111)</f>
        <v>0.31661197003756242</v>
      </c>
      <c r="Z111" s="41">
        <f>'B4 at 100Hz'!C$28*IMABS(IMPRODUCT(C111,J111))</f>
        <v>0.19893316782171999</v>
      </c>
      <c r="AA111" s="41">
        <f>1000*'B4 at 100Hz'!C$28*IMABS(L111)</f>
        <v>4.5230281433937543E-2</v>
      </c>
      <c r="AB111" s="54" t="str">
        <f t="shared" si="17"/>
        <v>-0.225863148616063+9.06520779830888E-08i</v>
      </c>
      <c r="AC111" s="41">
        <f>20*LOG10('B4 at 100Hz'!C$28*50000*IMABS(AB111))</f>
        <v>81.056307648179015</v>
      </c>
      <c r="AD111" s="41">
        <f t="shared" si="18"/>
        <v>11293.157430804058</v>
      </c>
      <c r="AE111" s="36">
        <f t="shared" si="19"/>
        <v>179.99997700385606</v>
      </c>
      <c r="AG111" s="78"/>
    </row>
    <row r="112" spans="2:34" x14ac:dyDescent="0.25">
      <c r="B112" s="38">
        <v>102</v>
      </c>
      <c r="C112" s="30" t="str">
        <f t="shared" si="10"/>
        <v>640.884901332318i</v>
      </c>
      <c r="D112" s="31" t="str">
        <f>COMPLEX('B4 at 100Hz'!C$18,2*PI()*B112*'B4 at 100Hz'!C$19)</f>
        <v>6</v>
      </c>
      <c r="E112" s="32" t="str">
        <f>IMSUB(COMPLEX(1,0),IMDIV(COMPLEX('B4 at 100Hz'!C$38,0),IMSUM(COMPLEX('B4 at 100Hz'!C$38,0),IMPRODUCT(C112,COMPLEX('B4 at 100Hz'!C$39,0)))))</f>
        <v>0.980761683429653+0.137361580312276i</v>
      </c>
      <c r="F112" s="32" t="str">
        <f>IMDIV(IMPRODUCT(C112,COMPLEX(('B4 at 100Hz'!C$39*'B4 at 100Hz'!C$13/'B4 at 100Hz'!C$23),0)),IMSUM(COMPLEX('B4 at 100Hz'!C$38,0),IMPRODUCT(C112,COMPLEX('B4 at 100Hz'!C$39,0))))</f>
        <v>0.582424753680385+0.0815720943529951i</v>
      </c>
      <c r="G112" s="43" t="str">
        <f>IMPRODUCT(F112,IMSUB(COMPLEX(1,0),IMDIV(IMPRODUCT(COMPLEX('B4 at 100Hz'!C$38,0),E112),IMSUM(COMPLEX(0-(2*PI()*B112)^2*'B4 at 100Hz'!C$37,0),IMPRODUCT(C112,COMPLEX(0,0)),IMPRODUCT(COMPLEX('B4 at 100Hz'!C$38,0),E112)))))</f>
        <v>1.09166751698853+3.93741466523454i</v>
      </c>
      <c r="H112" s="45" t="str">
        <f>IMDIV(COMPLEX('B4 at 100Hz'!C$17,0),IMPRODUCT(D112,IMSUM(COMPLEX('B4 at 100Hz'!C$15-(2*PI()*B112)^2*'B4 at 100Hz'!C$14,0),IMPRODUCT(C112,IMSUM(COMPLEX('B4 at 100Hz'!C$16,0),IMDIV(COMPLEX('B4 at 100Hz'!C$17^2,0),D112))),IMPRODUCT(COMPLEX('B4 at 100Hz'!C$13*'B4 at 100Hz'!C$38/'B4 at 100Hz'!C$23,0),G112))))</f>
        <v>0.0000151621661882513-0.0000758660844724438i</v>
      </c>
      <c r="I112" s="40">
        <f t="shared" si="11"/>
        <v>-78.698092503410052</v>
      </c>
      <c r="J112" s="33" t="str">
        <f>IMPRODUCT(IMDIV(IMPRODUCT(COMPLEX(-'B4 at 100Hz'!C$38,0),F112),IMSUM(IMPRODUCT(COMPLEX('B4 at 100Hz'!C$38,0),E112),COMPLEX(Calculations!C$3-(2*PI()*B112)^2*'B4 at 100Hz'!C$37,0),IMPRODUCT(COMPLEX(Calculations!C$4,0),C112))),H112)</f>
        <v>0.000303026026442347-0.0000222229955337665i</v>
      </c>
      <c r="K112" s="40">
        <f t="shared" si="12"/>
        <v>-4.1943872040118348</v>
      </c>
      <c r="L112" s="53" t="str">
        <f>IMSUM(IMPRODUCT(COMPLEX(-('B4 at 100Hz'!C$13/'B4 at 100Hz'!C$23),0),H112),IMDIV(IMPRODUCT(COMPLEX(-'B4 at 100Hz'!C$38,0),J112),IMSUM(COMPLEX('B4 at 100Hz'!C$38,0),IMPRODUCT(COMPLEX('B4 at 100Hz'!C$39,0),C112))),IMDIV(IMPRODUCT(COMPLEX('B4 at 100Hz'!C$39*'B4 at 100Hz'!C$13/'B4 at 100Hz'!C$23,0),C112,H112),IMSUM(COMPLEX('B4 at 100Hz'!C$38,0),IMPRODUCT(COMPLEX('B4 at 100Hz'!C$39,0),C112))))</f>
        <v>3.23820792063448E-06+0.0000441552209958848i</v>
      </c>
      <c r="M112" s="41">
        <f t="shared" si="13"/>
        <v>85.805612795988253</v>
      </c>
      <c r="N112" s="52" t="str">
        <f>IMPRODUCT(COMPLEX(('B4 at 100Hz'!C$9*'B4 at 100Hz'!C$13)/(2*PI()),0),C112,C112,H112)</f>
        <v>-0.00668276175213008+0.0334381618893725i</v>
      </c>
      <c r="O112" s="41">
        <f t="shared" si="14"/>
        <v>101.30190749658995</v>
      </c>
      <c r="P112" s="39" t="str">
        <f>IMPRODUCT(COMPLEX(('B4 at 100Hz'!C$9*'B4 at 100Hz'!C$23)/(2*PI()),0),C112,C112,J112)</f>
        <v>-0.224904591886447+0.0164938101182111i</v>
      </c>
      <c r="Q112" s="36">
        <f t="shared" si="15"/>
        <v>175.80561279598817</v>
      </c>
      <c r="R112" s="54" t="str">
        <f>IMPRODUCT(COMPLEX(('B4 at 100Hz'!C$9*'B4 at 100Hz'!C$23)/(2*PI()),0),C112,C112,L112)</f>
        <v>-0.00240338376008213-0.0327718119605965i</v>
      </c>
      <c r="S112" s="46">
        <f t="shared" si="16"/>
        <v>-94.194387204011733</v>
      </c>
      <c r="T112" s="51">
        <f>IMABS(IMDIV(D112,IMSUB(COMPLEX(1,0),IMPRODUCT(COMPLEX('B4 at 100Hz'!C$17,0),IMPRODUCT(C112,H112)))))</f>
        <v>7.6755159116566949</v>
      </c>
      <c r="U112" s="34">
        <f>20*LOG10('B4 at 100Hz'!C$28*50000*IMABS(N112))</f>
        <v>64.634338176459849</v>
      </c>
      <c r="V112" s="35">
        <f>20*LOG10('B4 at 100Hz'!C$28*50000*IMABS(P112))</f>
        <v>81.042661626316871</v>
      </c>
      <c r="W112" s="35">
        <f>20*LOG10('B4 at 100Hz'!C$28*50000*IMABS(R112))</f>
        <v>64.312704261270071</v>
      </c>
      <c r="X112" s="41">
        <f>1000*'B4 at 100Hz'!C$28*IMABS(H112)</f>
        <v>7.7366362566041139E-2</v>
      </c>
      <c r="Y112" s="41">
        <f>1000*'B4 at 100Hz'!C$28*IMABS(J112)</f>
        <v>0.30383981673232324</v>
      </c>
      <c r="Z112" s="41">
        <f>'B4 at 100Hz'!C$28*IMABS(IMPRODUCT(C112,J112))</f>
        <v>0.1947263509673246</v>
      </c>
      <c r="AA112" s="41">
        <f>1000*'B4 at 100Hz'!C$28*IMABS(L112)</f>
        <v>4.4273801866709907E-2</v>
      </c>
      <c r="AB112" s="54" t="str">
        <f t="shared" si="17"/>
        <v>-0.233990737398659+0.0171601600469871i</v>
      </c>
      <c r="AC112" s="41">
        <f>20*LOG10('B4 at 100Hz'!C$28*50000*IMABS(AB112))</f>
        <v>81.386668496793561</v>
      </c>
      <c r="AD112" s="41">
        <f t="shared" si="18"/>
        <v>11730.956512706733</v>
      </c>
      <c r="AE112" s="36">
        <f t="shared" si="19"/>
        <v>175.80561279598808</v>
      </c>
      <c r="AG112" s="78"/>
    </row>
    <row r="113" spans="2:47" x14ac:dyDescent="0.25">
      <c r="B113" s="38">
        <v>105</v>
      </c>
      <c r="C113" s="30" t="str">
        <f t="shared" si="10"/>
        <v>659.734457253857i</v>
      </c>
      <c r="D113" s="31" t="str">
        <f>COMPLEX('B4 at 100Hz'!C$18,2*PI()*B113*'B4 at 100Hz'!C$19)</f>
        <v>6</v>
      </c>
      <c r="E113" s="32" t="str">
        <f>IMSUB(COMPLEX(1,0),IMDIV(COMPLEX('B4 at 100Hz'!C$38,0),IMSUM(COMPLEX('B4 at 100Hz'!C$38,0),IMPRODUCT(C113,COMPLEX('B4 at 100Hz'!C$39,0)))))</f>
        <v>0.98182561679313+0.133581716570494i</v>
      </c>
      <c r="F113" s="32" t="str">
        <f>IMDIV(IMPRODUCT(C113,COMPLEX(('B4 at 100Hz'!C$39*'B4 at 100Hz'!C$13/'B4 at 100Hz'!C$23),0)),IMSUM(COMPLEX('B4 at 100Hz'!C$38,0),IMPRODUCT(C113,COMPLEX('B4 at 100Hz'!C$39,0))))</f>
        <v>0.583056569887751+0.0793274244745238i</v>
      </c>
      <c r="G113" s="43" t="str">
        <f>IMPRODUCT(F113,IMSUB(COMPLEX(1,0),IMDIV(IMPRODUCT(COMPLEX('B4 at 100Hz'!C$38,0),E113),IMSUM(COMPLEX(0-(2*PI()*B113)^2*'B4 at 100Hz'!C$37,0),IMPRODUCT(C113,COMPLEX(0,0)),IMPRODUCT(COMPLEX('B4 at 100Hz'!C$38,0),E113)))))</f>
        <v>2.03321175995979+2.97543184384367i</v>
      </c>
      <c r="H113" s="45" t="str">
        <f>IMDIV(COMPLEX('B4 at 100Hz'!C$17,0),IMPRODUCT(D113,IMSUM(COMPLEX('B4 at 100Hz'!C$15-(2*PI()*B113)^2*'B4 at 100Hz'!C$14,0),IMPRODUCT(C113,IMSUM(COMPLEX('B4 at 100Hz'!C$16,0),IMDIV(COMPLEX('B4 at 100Hz'!C$17^2,0),D113))),IMPRODUCT(COMPLEX('B4 at 100Hz'!C$13*'B4 at 100Hz'!C$38/'B4 at 100Hz'!C$23,0),G113))))</f>
        <v>0.0000354574252102014-0.0000794754126810382i</v>
      </c>
      <c r="I113" s="40">
        <f t="shared" si="11"/>
        <v>-65.95627927234807</v>
      </c>
      <c r="J113" s="33" t="str">
        <f>IMPRODUCT(IMDIV(IMPRODUCT(COMPLEX(-'B4 at 100Hz'!C$38,0),F113),IMSUM(IMPRODUCT(COMPLEX('B4 at 100Hz'!C$38,0),E113),COMPLEX(Calculations!C$3-(2*PI()*B113)^2*'B4 at 100Hz'!C$37,0),IMPRODUCT(COMPLEX(Calculations!C$4,0),C113))),H113)</f>
        <v>0.000279878573795061-0.0000508745502218643i</v>
      </c>
      <c r="K113" s="40">
        <f t="shared" si="12"/>
        <v>-10.302376672408846</v>
      </c>
      <c r="L113" s="53" t="str">
        <f>IMSUM(IMPRODUCT(COMPLEX(-('B4 at 100Hz'!C$13/'B4 at 100Hz'!C$23),0),H113),IMDIV(IMPRODUCT(COMPLEX(-'B4 at 100Hz'!C$38,0),J113),IMSUM(COMPLEX('B4 at 100Hz'!C$38,0),IMPRODUCT(COMPLEX('B4 at 100Hz'!C$39,0),C113))),IMDIV(IMPRODUCT(COMPLEX('B4 at 100Hz'!C$39*'B4 at 100Hz'!C$13/'B4 at 100Hz'!C$23,0),C113,H113),IMSUM(COMPLEX('B4 at 100Hz'!C$38,0),IMPRODUCT(COMPLEX('B4 at 100Hz'!C$39,0),C113))))</f>
        <v>7.63118253327961E-06+0.0000419817860692592i</v>
      </c>
      <c r="M113" s="41">
        <f t="shared" si="13"/>
        <v>79.697623327591216</v>
      </c>
      <c r="N113" s="52" t="str">
        <f>IMPRODUCT(COMPLEX(('B4 at 100Hz'!C$9*'B4 at 100Hz'!C$13)/(2*PI()),0),C113,C113,H113)</f>
        <v>-0.016560756665795+0.0371198123530311i</v>
      </c>
      <c r="O113" s="41">
        <f t="shared" si="14"/>
        <v>114.04372072765194</v>
      </c>
      <c r="P113" s="39" t="str">
        <f>IMPRODUCT(COMPLEX(('B4 at 100Hz'!C$9*'B4 at 100Hz'!C$23)/(2*PI()),0),C113,C113,J113)</f>
        <v>-0.220123443626545+0.0400126420395029i</v>
      </c>
      <c r="Q113" s="36">
        <f t="shared" si="15"/>
        <v>169.69762332759115</v>
      </c>
      <c r="R113" s="54" t="str">
        <f>IMPRODUCT(COMPLEX(('B4 at 100Hz'!C$9*'B4 at 100Hz'!C$23)/(2*PI()),0),C113,C113,L113)</f>
        <v>-0.0060018963059254-0.0330185165439817i</v>
      </c>
      <c r="S113" s="46">
        <f t="shared" si="16"/>
        <v>-100.30237667240878</v>
      </c>
      <c r="T113" s="51">
        <f>IMABS(IMDIV(D113,IMSUB(COMPLEX(1,0),IMPRODUCT(COMPLEX('B4 at 100Hz'!C$17,0),IMPRODUCT(C113,H113)))))</f>
        <v>7.7867546396080725</v>
      </c>
      <c r="U113" s="34">
        <f>20*LOG10('B4 at 100Hz'!C$28*50000*IMABS(N113))</f>
        <v>66.15986626141995</v>
      </c>
      <c r="V113" s="35">
        <f>20*LOG10('B4 at 100Hz'!C$28*50000*IMABS(P113))</f>
        <v>80.973904413094232</v>
      </c>
      <c r="W113" s="35">
        <f>20*LOG10('B4 at 100Hz'!C$28*50000*IMABS(R113))</f>
        <v>64.495729594207845</v>
      </c>
      <c r="X113" s="41">
        <f>1000*'B4 at 100Hz'!C$28*IMABS(H113)</f>
        <v>8.7026261687828177E-2</v>
      </c>
      <c r="Y113" s="41">
        <f>1000*'B4 at 100Hz'!C$28*IMABS(J113)</f>
        <v>0.28446482371258908</v>
      </c>
      <c r="Z113" s="41">
        <f>'B4 at 100Hz'!C$28*IMABS(IMPRODUCT(C113,J113))</f>
        <v>0.18767124607983895</v>
      </c>
      <c r="AA113" s="41">
        <f>1000*'B4 at 100Hz'!C$28*IMABS(L113)</f>
        <v>4.266972355688841E-2</v>
      </c>
      <c r="AB113" s="54" t="str">
        <f t="shared" si="17"/>
        <v>-0.242686096598265+0.0441139378485523i</v>
      </c>
      <c r="AC113" s="41">
        <f>20*LOG10('B4 at 100Hz'!C$28*50000*IMABS(AB113))</f>
        <v>81.821476375891734</v>
      </c>
      <c r="AD113" s="41">
        <f t="shared" si="18"/>
        <v>12333.144468728207</v>
      </c>
      <c r="AE113" s="36">
        <f t="shared" si="19"/>
        <v>169.69762332759103</v>
      </c>
      <c r="AG113" s="78"/>
    </row>
    <row r="114" spans="2:47" x14ac:dyDescent="0.25">
      <c r="B114" s="38">
        <v>107</v>
      </c>
      <c r="C114" s="30" t="str">
        <f t="shared" si="10"/>
        <v>672.300827868216i</v>
      </c>
      <c r="D114" s="31" t="str">
        <f>COMPLEX('B4 at 100Hz'!C$18,2*PI()*B114*'B4 at 100Hz'!C$19)</f>
        <v>6</v>
      </c>
      <c r="E114" s="32" t="str">
        <f>IMSUB(COMPLEX(1,0),IMDIV(COMPLEX('B4 at 100Hz'!C$38,0),IMSUM(COMPLEX('B4 at 100Hz'!C$38,0),IMPRODUCT(C114,COMPLEX('B4 at 100Hz'!C$39,0)))))</f>
        <v>0.982486895819797+0.131173150309719i</v>
      </c>
      <c r="F114" s="32" t="str">
        <f>IMDIV(IMPRODUCT(C114,COMPLEX(('B4 at 100Hz'!C$39*'B4 at 100Hz'!C$13/'B4 at 100Hz'!C$23),0)),IMSUM(COMPLEX('B4 at 100Hz'!C$38,0),IMPRODUCT(C114,COMPLEX('B4 at 100Hz'!C$39,0))))</f>
        <v>0.583449270052053+0.0778970988053475i</v>
      </c>
      <c r="G114" s="43" t="str">
        <f>IMPRODUCT(F114,IMSUB(COMPLEX(1,0),IMDIV(IMPRODUCT(COMPLEX('B4 at 100Hz'!C$38,0),E114),IMSUM(COMPLEX(0-(2*PI()*B114)^2*'B4 at 100Hz'!C$37,0),IMPRODUCT(C114,COMPLEX(0,0)),IMPRODUCT(COMPLEX('B4 at 100Hz'!C$38,0),E114)))))</f>
        <v>2.22079183828889+2.34274599918085i</v>
      </c>
      <c r="H114" s="45" t="str">
        <f>IMDIV(COMPLEX('B4 at 100Hz'!C$17,0),IMPRODUCT(D114,IMSUM(COMPLEX('B4 at 100Hz'!C$15-(2*PI()*B114)^2*'B4 at 100Hz'!C$14,0),IMPRODUCT(C114,IMSUM(COMPLEX('B4 at 100Hz'!C$16,0),IMDIV(COMPLEX('B4 at 100Hz'!C$17^2,0),D114))),IMPRODUCT(COMPLEX('B4 at 100Hz'!C$13*'B4 at 100Hz'!C$38/'B4 at 100Hz'!C$23,0),G114))))</f>
        <v>0.0000470346946319129-0.0000840530772839126i</v>
      </c>
      <c r="I114" s="40">
        <f t="shared" si="11"/>
        <v>-60.769354187113066</v>
      </c>
      <c r="J114" s="33" t="str">
        <f>IMPRODUCT(IMDIV(IMPRODUCT(COMPLEX(-'B4 at 100Hz'!C$38,0),F114),IMSUM(IMPRODUCT(COMPLEX('B4 at 100Hz'!C$38,0),E114),COMPLEX(Calculations!C$3-(2*PI()*B114)^2*'B4 at 100Hz'!C$37,0),IMPRODUCT(COMPLEX(Calculations!C$4,0),C114))),H114)</f>
        <v>0.000263227597589909-0.0000667953929107968i</v>
      </c>
      <c r="K114" s="40">
        <f t="shared" si="12"/>
        <v>-14.238569013875319</v>
      </c>
      <c r="L114" s="53" t="str">
        <f>IMSUM(IMPRODUCT(COMPLEX(-('B4 at 100Hz'!C$13/'B4 at 100Hz'!C$23),0),H114),IMDIV(IMPRODUCT(COMPLEX(-'B4 at 100Hz'!C$38,0),J114),IMSUM(COMPLEX('B4 at 100Hz'!C$38,0),IMPRODUCT(COMPLEX('B4 at 100Hz'!C$39,0),C114))),IMDIV(IMPRODUCT(COMPLEX('B4 at 100Hz'!C$39*'B4 at 100Hz'!C$13/'B4 at 100Hz'!C$23,0),C114,H114),IMSUM(COMPLEX('B4 at 100Hz'!C$38,0),IMPRODUCT(COMPLEX('B4 at 100Hz'!C$39,0),C114))))</f>
        <v>0.0000102101529163646+0.0000402362184887431i</v>
      </c>
      <c r="M114" s="41">
        <f t="shared" si="13"/>
        <v>75.761430986124722</v>
      </c>
      <c r="N114" s="52" t="str">
        <f>IMPRODUCT(COMPLEX(('B4 at 100Hz'!C$9*'B4 at 100Hz'!C$13)/(2*PI()),0),C114,C114,H114)</f>
        <v>-0.0228128879001618+0.0407676385431557i</v>
      </c>
      <c r="O114" s="41">
        <f t="shared" si="14"/>
        <v>119.23064581288698</v>
      </c>
      <c r="P114" s="39" t="str">
        <f>IMPRODUCT(COMPLEX(('B4 at 100Hz'!C$9*'B4 at 100Hz'!C$23)/(2*PI()),0),C114,C114,J114)</f>
        <v>-0.214989388032305+0.0545546925047046i</v>
      </c>
      <c r="Q114" s="36">
        <f t="shared" si="15"/>
        <v>165.76143098612465</v>
      </c>
      <c r="R114" s="54" t="str">
        <f>IMPRODUCT(COMPLEX(('B4 at 100Hz'!C$9*'B4 at 100Hz'!C$23)/(2*PI()),0),C114,C114,L114)</f>
        <v>-0.00833907442571908-0.0328626635992237i</v>
      </c>
      <c r="S114" s="46">
        <f t="shared" si="16"/>
        <v>-104.23856901387529</v>
      </c>
      <c r="T114" s="51">
        <f>IMABS(IMDIV(D114,IMSUB(COMPLEX(1,0),IMPRODUCT(COMPLEX('B4 at 100Hz'!C$17,0),IMPRODUCT(C114,H114)))))</f>
        <v>7.9111690081037791</v>
      </c>
      <c r="U114" s="34">
        <f>20*LOG10('B4 at 100Hz'!C$28*50000*IMABS(N114))</f>
        <v>67.368799747112661</v>
      </c>
      <c r="V114" s="35">
        <f>20*LOG10('B4 at 100Hz'!C$28*50000*IMABS(P114))</f>
        <v>80.898755522873842</v>
      </c>
      <c r="W114" s="35">
        <f>20*LOG10('B4 at 100Hz'!C$28*50000*IMABS(R114))</f>
        <v>64.58447027629289</v>
      </c>
      <c r="X114" s="41">
        <f>1000*'B4 at 100Hz'!C$28*IMABS(H114)</f>
        <v>9.6318130692059648E-2</v>
      </c>
      <c r="Y114" s="41">
        <f>1000*'B4 at 100Hz'!C$28*IMABS(J114)</f>
        <v>0.27157023520088275</v>
      </c>
      <c r="Z114" s="41">
        <f>'B4 at 100Hz'!C$28*IMABS(IMPRODUCT(C114,J114))</f>
        <v>0.18257689394991916</v>
      </c>
      <c r="AA114" s="41">
        <f>1000*'B4 at 100Hz'!C$28*IMABS(L114)</f>
        <v>4.1511450237849079E-2</v>
      </c>
      <c r="AB114" s="54" t="str">
        <f t="shared" si="17"/>
        <v>-0.246141350358186+0.0624596674486366i</v>
      </c>
      <c r="AC114" s="41">
        <f>20*LOG10('B4 at 100Hz'!C$28*50000*IMABS(AB114))</f>
        <v>82.074106630282259</v>
      </c>
      <c r="AD114" s="41">
        <f t="shared" si="18"/>
        <v>12697.123140100073</v>
      </c>
      <c r="AE114" s="36">
        <f t="shared" si="19"/>
        <v>165.76143098612457</v>
      </c>
      <c r="AG114" s="78"/>
    </row>
    <row r="115" spans="2:47" x14ac:dyDescent="0.25">
      <c r="B115" s="38">
        <v>110</v>
      </c>
      <c r="C115" s="30" t="str">
        <f t="shared" si="10"/>
        <v>691.150383789755i</v>
      </c>
      <c r="D115" s="31" t="str">
        <f>COMPLEX('B4 at 100Hz'!C$18,2*PI()*B115*'B4 at 100Hz'!C$19)</f>
        <v>6</v>
      </c>
      <c r="E115" s="32" t="str">
        <f>IMSUB(COMPLEX(1,0),IMDIV(COMPLEX('B4 at 100Hz'!C$38,0),IMSUM(COMPLEX('B4 at 100Hz'!C$38,0),IMPRODUCT(C115,COMPLEX('B4 at 100Hz'!C$39,0)))))</f>
        <v>0.983413501409852+0.127716039144137i</v>
      </c>
      <c r="F115" s="32" t="str">
        <f>IMDIV(IMPRODUCT(C115,COMPLEX(('B4 at 100Hz'!C$39*'B4 at 100Hz'!C$13/'B4 at 100Hz'!C$23),0)),IMSUM(COMPLEX('B4 at 100Hz'!C$38,0),IMPRODUCT(C115,COMPLEX('B4 at 100Hz'!C$39,0))))</f>
        <v>0.583999534241271+0.0758440953560093i</v>
      </c>
      <c r="G115" s="43" t="str">
        <f>IMPRODUCT(F115,IMSUB(COMPLEX(1,0),IMDIV(IMPRODUCT(COMPLEX('B4 at 100Hz'!C$38,0),E115),IMSUM(COMPLEX(0-(2*PI()*B115)^2*'B4 at 100Hz'!C$37,0),IMPRODUCT(C115,COMPLEX(0,0)),IMPRODUCT(COMPLEX('B4 at 100Hz'!C$38,0),E115)))))</f>
        <v>2.19346753183876+1.64137026192017i</v>
      </c>
      <c r="H115" s="45" t="str">
        <f>IMDIV(COMPLEX('B4 at 100Hz'!C$17,0),IMPRODUCT(D115,IMSUM(COMPLEX('B4 at 100Hz'!C$15-(2*PI()*B115)^2*'B4 at 100Hz'!C$14,0),IMPRODUCT(C115,IMSUM(COMPLEX('B4 at 100Hz'!C$16,0),IMDIV(COMPLEX('B4 at 100Hz'!C$17^2,0),D115))),IMPRODUCT(COMPLEX('B4 at 100Hz'!C$13*'B4 at 100Hz'!C$38/'B4 at 100Hz'!C$23,0),G115))))</f>
        <v>0.0000611834662793928-0.0000932487778817896i</v>
      </c>
      <c r="I115" s="40">
        <f t="shared" si="11"/>
        <v>-56.729855525923213</v>
      </c>
      <c r="J115" s="33" t="str">
        <f>IMPRODUCT(IMDIV(IMPRODUCT(COMPLEX(-'B4 at 100Hz'!C$38,0),F115),IMSUM(IMPRODUCT(COMPLEX('B4 at 100Hz'!C$38,0),E115),COMPLEX(Calculations!C$3-(2*PI()*B115)^2*'B4 at 100Hz'!C$37,0),IMPRODUCT(COMPLEX(Calculations!C$4,0),C115))),H115)</f>
        <v>0.0002374047254089-0.0000860441690869084i</v>
      </c>
      <c r="K115" s="40">
        <f t="shared" si="12"/>
        <v>-19.922371558565064</v>
      </c>
      <c r="L115" s="53" t="str">
        <f>IMSUM(IMPRODUCT(COMPLEX(-('B4 at 100Hz'!C$13/'B4 at 100Hz'!C$23),0),H115),IMDIV(IMPRODUCT(COMPLEX(-'B4 at 100Hz'!C$38,0),J115),IMSUM(COMPLEX('B4 at 100Hz'!C$38,0),IMPRODUCT(COMPLEX('B4 at 100Hz'!C$39,0),C115))),IMDIV(IMPRODUCT(COMPLEX('B4 at 100Hz'!C$39*'B4 at 100Hz'!C$13/'B4 at 100Hz'!C$23,0),C115,H115),IMSUM(COMPLEX('B4 at 100Hz'!C$38,0),IMPRODUCT(COMPLEX('B4 at 100Hz'!C$39,0),C115))))</f>
        <v>0.0000135212265707999+0.0000373064568499699i</v>
      </c>
      <c r="M115" s="41">
        <f t="shared" si="13"/>
        <v>70.077628441434868</v>
      </c>
      <c r="N115" s="52" t="str">
        <f>IMPRODUCT(COMPLEX(('B4 at 100Hz'!C$9*'B4 at 100Hz'!C$13)/(2*PI()),0),C115,C115,H115)</f>
        <v>-0.0313627279168344+0.0477994501967096i</v>
      </c>
      <c r="O115" s="41">
        <f t="shared" si="14"/>
        <v>123.27014447407674</v>
      </c>
      <c r="P115" s="39" t="str">
        <f>IMPRODUCT(COMPLEX(('B4 at 100Hz'!C$9*'B4 at 100Hz'!C$23)/(2*PI()),0),C115,C115,J115)</f>
        <v>-0.204923977803817+0.0742719563216095i</v>
      </c>
      <c r="Q115" s="36">
        <f t="shared" si="15"/>
        <v>160.07762844143491</v>
      </c>
      <c r="R115" s="54" t="str">
        <f>IMPRODUCT(COMPLEX(('B4 at 100Hz'!C$9*'B4 at 100Hz'!C$23)/(2*PI()),0),C115,C115,L115)</f>
        <v>-0.0116713074219672-0.0322023393691712i</v>
      </c>
      <c r="S115" s="46">
        <f t="shared" si="16"/>
        <v>-109.9223715585651</v>
      </c>
      <c r="T115" s="51">
        <f>IMABS(IMDIV(D115,IMSUB(COMPLEX(1,0),IMPRODUCT(COMPLEX('B4 at 100Hz'!C$17,0),IMPRODUCT(C115,H115)))))</f>
        <v>8.1713830167309514</v>
      </c>
      <c r="U115" s="34">
        <f>20*LOG10('B4 at 100Hz'!C$28*50000*IMABS(N115))</f>
        <v>69.122762923128889</v>
      </c>
      <c r="V115" s="35">
        <f>20*LOG10('B4 at 100Hz'!C$28*50000*IMABS(P115))</f>
        <v>80.747265032652095</v>
      </c>
      <c r="W115" s="35">
        <f>20*LOG10('B4 at 100Hz'!C$28*50000*IMABS(R115))</f>
        <v>64.673157935531435</v>
      </c>
      <c r="X115" s="41">
        <f>1000*'B4 at 100Hz'!C$28*IMABS(H115)</f>
        <v>0.1115291492050797</v>
      </c>
      <c r="Y115" s="41">
        <f>1000*'B4 at 100Hz'!C$28*IMABS(J115)</f>
        <v>0.25251653941936497</v>
      </c>
      <c r="Z115" s="41">
        <f>'B4 at 100Hz'!C$28*IMABS(IMPRODUCT(C115,J115))</f>
        <v>0.17452690313295521</v>
      </c>
      <c r="AA115" s="41">
        <f>1000*'B4 at 100Hz'!C$28*IMABS(L115)</f>
        <v>3.968117048018583E-2</v>
      </c>
      <c r="AB115" s="54" t="str">
        <f t="shared" si="17"/>
        <v>-0.247958013142619+0.0898690671491479i</v>
      </c>
      <c r="AC115" s="41">
        <f>20*LOG10('B4 at 100Hz'!C$28*50000*IMABS(AB115))</f>
        <v>82.402972438981109</v>
      </c>
      <c r="AD115" s="41">
        <f t="shared" si="18"/>
        <v>13187.079425700496</v>
      </c>
      <c r="AE115" s="36">
        <f t="shared" si="19"/>
        <v>160.07762844143485</v>
      </c>
      <c r="AG115" s="78"/>
      <c r="AI115" s="2"/>
      <c r="AJ115" s="2"/>
      <c r="AK115" s="4"/>
      <c r="AL115" s="4"/>
      <c r="AM115" s="4"/>
      <c r="AN115" s="4"/>
      <c r="AO115" s="4"/>
      <c r="AP115" s="4"/>
      <c r="AQ115" s="5"/>
      <c r="AR115" s="5"/>
      <c r="AS115" s="4"/>
      <c r="AT115" s="12"/>
      <c r="AU115" s="12"/>
    </row>
    <row r="116" spans="2:47" x14ac:dyDescent="0.25">
      <c r="B116" s="38">
        <v>112</v>
      </c>
      <c r="C116" s="30" t="str">
        <f t="shared" si="10"/>
        <v>703.716754404114i</v>
      </c>
      <c r="D116" s="31" t="str">
        <f>COMPLEX('B4 at 100Hz'!C$18,2*PI()*B116*'B4 at 100Hz'!C$19)</f>
        <v>6</v>
      </c>
      <c r="E116" s="32" t="str">
        <f>IMSUB(COMPLEX(1,0),IMDIV(COMPLEX('B4 at 100Hz'!C$38,0),IMSUM(COMPLEX('B4 at 100Hz'!C$38,0),IMPRODUCT(C116,COMPLEX('B4 at 100Hz'!C$39,0)))))</f>
        <v>0.983991188750288+0.125509080197741i</v>
      </c>
      <c r="F116" s="32" t="str">
        <f>IMDIV(IMPRODUCT(C116,COMPLEX(('B4 at 100Hz'!C$39*'B4 at 100Hz'!C$13/'B4 at 100Hz'!C$23),0)),IMSUM(COMPLEX('B4 at 100Hz'!C$38,0),IMPRODUCT(C116,COMPLEX('B4 at 100Hz'!C$39,0))))</f>
        <v>0.584342593531452+0.0745334940728893i</v>
      </c>
      <c r="G116" s="43" t="str">
        <f>IMPRODUCT(F116,IMSUB(COMPLEX(1,0),IMDIV(IMPRODUCT(COMPLEX('B4 at 100Hz'!C$38,0),E116),IMSUM(COMPLEX(0-(2*PI()*B116)^2*'B4 at 100Hz'!C$37,0),IMPRODUCT(C116,COMPLEX(0,0)),IMPRODUCT(COMPLEX('B4 at 100Hz'!C$38,0),E116)))))</f>
        <v>2.09820846617203+1.31962796614594i</v>
      </c>
      <c r="H116" s="45" t="str">
        <f>IMDIV(COMPLEX('B4 at 100Hz'!C$17,0),IMPRODUCT(D116,IMSUM(COMPLEX('B4 at 100Hz'!C$15-(2*PI()*B116)^2*'B4 at 100Hz'!C$14,0),IMPRODUCT(C116,IMSUM(COMPLEX('B4 at 100Hz'!C$16,0),IMDIV(COMPLEX('B4 at 100Hz'!C$17^2,0),D116))),IMPRODUCT(COMPLEX('B4 at 100Hz'!C$13*'B4 at 100Hz'!C$38/'B4 at 100Hz'!C$23,0),G116))))</f>
        <v>0.0000684378079133743-0.000100421568841122i</v>
      </c>
      <c r="I116" s="40">
        <f t="shared" si="11"/>
        <v>-55.725371719629727</v>
      </c>
      <c r="J116" s="33" t="str">
        <f>IMPRODUCT(IMDIV(IMPRODUCT(COMPLEX(-'B4 at 100Hz'!C$38,0),F116),IMSUM(IMPRODUCT(COMPLEX('B4 at 100Hz'!C$38,0),E116),COMPLEX(Calculations!C$3-(2*PI()*B116)^2*'B4 at 100Hz'!C$37,0),IMPRODUCT(COMPLEX(Calculations!C$4,0),C116))),H116)</f>
        <v>0.000220117903872044-0.0000959765151981091i</v>
      </c>
      <c r="K116" s="40">
        <f t="shared" si="12"/>
        <v>-23.558319133853857</v>
      </c>
      <c r="L116" s="53" t="str">
        <f>IMSUM(IMPRODUCT(COMPLEX(-('B4 at 100Hz'!C$13/'B4 at 100Hz'!C$23),0),H116),IMDIV(IMPRODUCT(COMPLEX(-'B4 at 100Hz'!C$38,0),J116),IMSUM(COMPLEX('B4 at 100Hz'!C$38,0),IMPRODUCT(COMPLEX('B4 at 100Hz'!C$39,0),C116))),IMDIV(IMPRODUCT(COMPLEX('B4 at 100Hz'!C$39*'B4 at 100Hz'!C$13/'B4 at 100Hz'!C$23,0),C116,H116),IMSUM(COMPLEX('B4 at 100Hz'!C$38,0),IMPRODUCT(COMPLEX('B4 at 100Hz'!C$39,0),C116))))</f>
        <v>0.0000153562424316973+0.000035218864619527i</v>
      </c>
      <c r="M116" s="41">
        <f t="shared" si="13"/>
        <v>66.441680866146342</v>
      </c>
      <c r="N116" s="52" t="str">
        <f>IMPRODUCT(COMPLEX(('B4 at 100Hz'!C$9*'B4 at 100Hz'!C$13)/(2*PI()),0),C116,C116,H116)</f>
        <v>-0.0363685945396268+0.0533651125243342i</v>
      </c>
      <c r="O116" s="41">
        <f t="shared" si="14"/>
        <v>124.27462828037025</v>
      </c>
      <c r="P116" s="39" t="str">
        <f>IMPRODUCT(COMPLEX(('B4 at 100Hz'!C$9*'B4 at 100Hz'!C$23)/(2*PI()),0),C116,C116,J116)</f>
        <v>-0.19697425285979+0.0858853461744i</v>
      </c>
      <c r="Q116" s="36">
        <f t="shared" si="15"/>
        <v>156.44168086614619</v>
      </c>
      <c r="R116" s="54" t="str">
        <f>IMPRODUCT(COMPLEX(('B4 at 100Hz'!C$9*'B4 at 100Hz'!C$23)/(2*PI()),0),C116,C116,L116)</f>
        <v>-0.0137416553879039-0.0315158804575663i</v>
      </c>
      <c r="S116" s="46">
        <f t="shared" si="16"/>
        <v>-113.55831913385374</v>
      </c>
      <c r="T116" s="51">
        <f>IMABS(IMDIV(D116,IMSUB(COMPLEX(1,0),IMPRODUCT(COMPLEX('B4 at 100Hz'!C$17,0),IMPRODUCT(C116,H116)))))</f>
        <v>8.3938513543775457</v>
      </c>
      <c r="U116" s="34">
        <f>20*LOG10('B4 at 100Hz'!C$28*50000*IMABS(N116))</f>
        <v>70.181291655038379</v>
      </c>
      <c r="V116" s="35">
        <f>20*LOG10('B4 at 100Hz'!C$28*50000*IMABS(P116))</f>
        <v>80.623483139723632</v>
      </c>
      <c r="W116" s="35">
        <f>20*LOG10('B4 at 100Hz'!C$28*50000*IMABS(R116))</f>
        <v>64.70588279284209</v>
      </c>
      <c r="X116" s="41">
        <f>1000*'B4 at 100Hz'!C$28*IMABS(H116)</f>
        <v>0.12152458615646516</v>
      </c>
      <c r="Y116" s="41">
        <f>1000*'B4 at 100Hz'!C$28*IMABS(J116)</f>
        <v>0.24013201176560214</v>
      </c>
      <c r="Z116" s="41">
        <f>'B4 at 100Hz'!C$28*IMABS(IMPRODUCT(C116,J116))</f>
        <v>0.16898491994822046</v>
      </c>
      <c r="AA116" s="41">
        <f>1000*'B4 at 100Hz'!C$28*IMABS(L116)</f>
        <v>3.8421121882496238E-2</v>
      </c>
      <c r="AB116" s="54" t="str">
        <f t="shared" si="17"/>
        <v>-0.247084502787321+0.107734578241168i</v>
      </c>
      <c r="AC116" s="41">
        <f>20*LOG10('B4 at 100Hz'!C$28*50000*IMABS(AB116))</f>
        <v>82.592204046530924</v>
      </c>
      <c r="AD116" s="41">
        <f t="shared" si="18"/>
        <v>13477.526745146914</v>
      </c>
      <c r="AE116" s="36">
        <f t="shared" si="19"/>
        <v>156.44168086614607</v>
      </c>
      <c r="AG116" s="78"/>
      <c r="AI116" s="2"/>
      <c r="AJ116" s="2"/>
      <c r="AK116" s="4"/>
      <c r="AL116" s="4"/>
      <c r="AM116" s="4"/>
      <c r="AN116" s="4"/>
      <c r="AO116" s="4"/>
      <c r="AP116" s="4"/>
      <c r="AQ116" s="5"/>
      <c r="AR116" s="5"/>
      <c r="AS116" s="4"/>
      <c r="AT116" s="12"/>
      <c r="AU116" s="12"/>
    </row>
    <row r="117" spans="2:47" x14ac:dyDescent="0.25">
      <c r="B117" s="38">
        <v>115</v>
      </c>
      <c r="C117" s="30" t="str">
        <f t="shared" si="10"/>
        <v>722.566310325652i</v>
      </c>
      <c r="D117" s="31" t="str">
        <f>COMPLEX('B4 at 100Hz'!C$18,2*PI()*B117*'B4 at 100Hz'!C$19)</f>
        <v>6</v>
      </c>
      <c r="E117" s="32" t="str">
        <f>IMSUB(COMPLEX(1,0),IMDIV(COMPLEX('B4 at 100Hz'!C$38,0),IMSUM(COMPLEX('B4 at 100Hz'!C$38,0),IMPRODUCT(C117,COMPLEX('B4 at 100Hz'!C$39,0)))))</f>
        <v>0.984803009004217+0.122335777516052i</v>
      </c>
      <c r="F117" s="32" t="str">
        <f>IMDIV(IMPRODUCT(C117,COMPLEX(('B4 at 100Hz'!C$39*'B4 at 100Hz'!C$13/'B4 at 100Hz'!C$23),0)),IMSUM(COMPLEX('B4 at 100Hz'!C$38,0),IMPRODUCT(C117,COMPLEX('B4 at 100Hz'!C$39,0))))</f>
        <v>0.58482469251576+0.0726490301261814i</v>
      </c>
      <c r="G117" s="43" t="str">
        <f>IMPRODUCT(F117,IMSUB(COMPLEX(1,0),IMDIV(IMPRODUCT(COMPLEX('B4 at 100Hz'!C$38,0),E117),IMSUM(COMPLEX(0-(2*PI()*B117)^2*'B4 at 100Hz'!C$37,0),IMPRODUCT(C117,COMPLEX(0,0)),IMPRODUCT(COMPLEX('B4 at 100Hz'!C$38,0),E117)))))</f>
        <v>1.93349719855449+0.98494873902001i</v>
      </c>
      <c r="H117" s="45" t="str">
        <f>IMDIV(COMPLEX('B4 at 100Hz'!C$17,0),IMPRODUCT(D117,IMSUM(COMPLEX('B4 at 100Hz'!C$15-(2*PI()*B117)^2*'B4 at 100Hz'!C$14,0),IMPRODUCT(C117,IMSUM(COMPLEX('B4 at 100Hz'!C$16,0),IMDIV(COMPLEX('B4 at 100Hz'!C$17^2,0),D117))),IMPRODUCT(COMPLEX('B4 at 100Hz'!C$13*'B4 at 100Hz'!C$38/'B4 at 100Hz'!C$23,0),G117))))</f>
        <v>0.0000761759175302224-0.000111971645249693i</v>
      </c>
      <c r="I117" s="40">
        <f t="shared" si="11"/>
        <v>-55.771983495231225</v>
      </c>
      <c r="J117" s="33" t="str">
        <f>IMPRODUCT(IMDIV(IMPRODUCT(COMPLEX(-'B4 at 100Hz'!C$38,0),F117),IMSUM(IMPRODUCT(COMPLEX('B4 at 100Hz'!C$38,0),E117),COMPLEX(Calculations!C$3-(2*PI()*B117)^2*'B4 at 100Hz'!C$37,0),IMPRODUCT(COMPLEX(Calculations!C$4,0),C117))),H117)</f>
        <v>0.000194761628685583-0.000106969745552161i</v>
      </c>
      <c r="K117" s="40">
        <f t="shared" si="12"/>
        <v>-28.777095610932353</v>
      </c>
      <c r="L117" s="53" t="str">
        <f>IMSUM(IMPRODUCT(COMPLEX(-('B4 at 100Hz'!C$13/'B4 at 100Hz'!C$23),0),H117),IMDIV(IMPRODUCT(COMPLEX(-'B4 at 100Hz'!C$38,0),J117),IMSUM(COMPLEX('B4 at 100Hz'!C$38,0),IMPRODUCT(COMPLEX('B4 at 100Hz'!C$39,0),C117))),IMDIV(IMPRODUCT(COMPLEX('B4 at 100Hz'!C$39*'B4 at 100Hz'!C$13/'B4 at 100Hz'!C$23,0),C117,H117),IMSUM(COMPLEX('B4 at 100Hz'!C$38,0),IMPRODUCT(COMPLEX('B4 at 100Hz'!C$39,0),C117))))</f>
        <v>0.0000175736010549976+0.0000319965532840602i</v>
      </c>
      <c r="M117" s="41">
        <f t="shared" si="13"/>
        <v>61.222904389068134</v>
      </c>
      <c r="N117" s="52" t="str">
        <f>IMPRODUCT(COMPLEX(('B4 at 100Hz'!C$9*'B4 at 100Hz'!C$13)/(2*PI()),0),C117,C117,H117)</f>
        <v>-0.0426783633897765+0.062733298400004i</v>
      </c>
      <c r="O117" s="41">
        <f t="shared" si="14"/>
        <v>124.22801650476879</v>
      </c>
      <c r="P117" s="39" t="str">
        <f>IMPRODUCT(COMPLEX(('B4 at 100Hz'!C$9*'B4 at 100Hz'!C$23)/(2*PI()),0),C117,C117,J117)</f>
        <v>-0.183745675387377+0.100919407355278i</v>
      </c>
      <c r="Q117" s="36">
        <f t="shared" si="15"/>
        <v>151.22290438906757</v>
      </c>
      <c r="R117" s="54" t="str">
        <f>IMPRODUCT(COMPLEX(('B4 at 100Hz'!C$9*'B4 at 100Hz'!C$23)/(2*PI()),0),C117,C117,L117)</f>
        <v>-0.0165796169226525-0.0301867895279264i</v>
      </c>
      <c r="S117" s="46">
        <f t="shared" si="16"/>
        <v>-118.77709561093181</v>
      </c>
      <c r="T117" s="51">
        <f>IMABS(IMDIV(D117,IMSUB(COMPLEX(1,0),IMPRODUCT(COMPLEX('B4 at 100Hz'!C$17,0),IMPRODUCT(C117,H117)))))</f>
        <v>8.802514152318647</v>
      </c>
      <c r="U117" s="34">
        <f>20*LOG10('B4 at 100Hz'!C$28*50000*IMABS(N117))</f>
        <v>71.581294056694873</v>
      </c>
      <c r="V117" s="35">
        <f>20*LOG10('B4 at 100Hz'!C$28*50000*IMABS(P117))</f>
        <v>80.408712188820431</v>
      </c>
      <c r="W117" s="35">
        <f>20*LOG10('B4 at 100Hz'!C$28*50000*IMABS(R117))</f>
        <v>64.720708195607529</v>
      </c>
      <c r="X117" s="41">
        <f>1000*'B4 at 100Hz'!C$28*IMABS(H117)</f>
        <v>0.13542680588234496</v>
      </c>
      <c r="Y117" s="41">
        <f>1000*'B4 at 100Hz'!C$28*IMABS(J117)</f>
        <v>0.2222040019256066</v>
      </c>
      <c r="Z117" s="41">
        <f>'B4 at 100Hz'!C$28*IMABS(IMPRODUCT(C117,J117))</f>
        <v>0.16055712581097928</v>
      </c>
      <c r="AA117" s="41">
        <f>1000*'B4 at 100Hz'!C$28*IMABS(L117)</f>
        <v>3.6504943173492496E-2</v>
      </c>
      <c r="AB117" s="54" t="str">
        <f t="shared" si="17"/>
        <v>-0.243003655699806+0.133465916227356i</v>
      </c>
      <c r="AC117" s="41">
        <f>20*LOG10('B4 at 100Hz'!C$28*50000*IMABS(AB117))</f>
        <v>82.836625802964917</v>
      </c>
      <c r="AD117" s="41">
        <f t="shared" si="18"/>
        <v>13862.172221361781</v>
      </c>
      <c r="AE117" s="36">
        <f t="shared" si="19"/>
        <v>151.22290438906742</v>
      </c>
      <c r="AG117" s="78"/>
      <c r="AH117" s="2"/>
      <c r="AI117" s="2"/>
      <c r="AJ117" s="2"/>
      <c r="AK117" s="4"/>
      <c r="AL117" s="4"/>
      <c r="AM117" s="4"/>
      <c r="AN117" s="4"/>
      <c r="AO117" s="4"/>
      <c r="AP117" s="4"/>
      <c r="AQ117" s="5"/>
      <c r="AR117" s="5"/>
      <c r="AS117" s="4"/>
      <c r="AT117" s="12"/>
      <c r="AU117" s="12"/>
    </row>
    <row r="118" spans="2:47" x14ac:dyDescent="0.25">
      <c r="B118" s="38">
        <v>117</v>
      </c>
      <c r="C118" s="30" t="str">
        <f t="shared" si="10"/>
        <v>735.132680940012i</v>
      </c>
      <c r="D118" s="31" t="str">
        <f>COMPLEX('B4 at 100Hz'!C$18,2*PI()*B118*'B4 at 100Hz'!C$19)</f>
        <v>6</v>
      </c>
      <c r="E118" s="32" t="str">
        <f>IMSUB(COMPLEX(1,0),IMDIV(COMPLEX('B4 at 100Hz'!C$38,0),IMSUM(COMPLEX('B4 at 100Hz'!C$38,0),IMPRODUCT(C118,COMPLEX('B4 at 100Hz'!C$39,0)))))</f>
        <v>0.9853105568621+0.120306539299402i</v>
      </c>
      <c r="F118" s="32" t="str">
        <f>IMDIV(IMPRODUCT(C118,COMPLEX(('B4 at 100Hz'!C$39*'B4 at 100Hz'!C$13/'B4 at 100Hz'!C$23),0)),IMSUM(COMPLEX('B4 at 100Hz'!C$38,0),IMPRODUCT(C118,COMPLEX('B4 at 100Hz'!C$39,0))))</f>
        <v>0.585126099515135+0.0714439681947661i</v>
      </c>
      <c r="G118" s="43" t="str">
        <f>IMPRODUCT(F118,IMSUB(COMPLEX(1,0),IMDIV(IMPRODUCT(COMPLEX('B4 at 100Hz'!C$38,0),E118),IMSUM(COMPLEX(0-(2*PI()*B118)^2*'B4 at 100Hz'!C$37,0),IMPRODUCT(C118,COMPLEX(0,0)),IMPRODUCT(COMPLEX('B4 at 100Hz'!C$38,0),E118)))))</f>
        <v>1.8283084258639+0.82837813509692i</v>
      </c>
      <c r="H118" s="45" t="str">
        <f>IMDIV(COMPLEX('B4 at 100Hz'!C$17,0),IMPRODUCT(D118,IMSUM(COMPLEX('B4 at 100Hz'!C$15-(2*PI()*B118)^2*'B4 at 100Hz'!C$14,0),IMPRODUCT(C118,IMSUM(COMPLEX('B4 at 100Hz'!C$16,0),IMDIV(COMPLEX('B4 at 100Hz'!C$17^2,0),D118))),IMPRODUCT(COMPLEX('B4 at 100Hz'!C$13*'B4 at 100Hz'!C$38/'B4 at 100Hz'!C$23,0),G118))))</f>
        <v>0.000079387832580455-0.000119822606074019i</v>
      </c>
      <c r="I118" s="40">
        <f t="shared" si="11"/>
        <v>-56.473746884315531</v>
      </c>
      <c r="J118" s="33" t="str">
        <f>IMPRODUCT(IMDIV(IMPRODUCT(COMPLEX(-'B4 at 100Hz'!C$38,0),F118),IMSUM(IMPRODUCT(COMPLEX('B4 at 100Hz'!C$38,0),E118),COMPLEX(Calculations!C$3-(2*PI()*B118)^2*'B4 at 100Hz'!C$37,0),IMPRODUCT(COMPLEX(Calculations!C$4,0),C118))),H118)</f>
        <v>0.000178540339089756-0.000111994693251308i</v>
      </c>
      <c r="K118" s="40">
        <f t="shared" si="12"/>
        <v>-32.099205411810217</v>
      </c>
      <c r="L118" s="53" t="str">
        <f>IMSUM(IMPRODUCT(COMPLEX(-('B4 at 100Hz'!C$13/'B4 at 100Hz'!C$23),0),H118),IMDIV(IMPRODUCT(COMPLEX(-'B4 at 100Hz'!C$38,0),J118),IMSUM(COMPLEX('B4 at 100Hz'!C$38,0),IMPRODUCT(COMPLEX('B4 at 100Hz'!C$39,0),C118))),IMDIV(IMPRODUCT(COMPLEX('B4 at 100Hz'!C$39*'B4 at 100Hz'!C$13/'B4 at 100Hz'!C$23,0),C118,H118),IMSUM(COMPLEX('B4 at 100Hz'!C$38,0),IMPRODUCT(COMPLEX('B4 at 100Hz'!C$39,0),C118))))</f>
        <v>0.0000187191130148617+0.0000298417423907165i</v>
      </c>
      <c r="M118" s="41">
        <f t="shared" si="13"/>
        <v>57.900794588189605</v>
      </c>
      <c r="N118" s="52" t="str">
        <f>IMPRODUCT(COMPLEX(('B4 at 100Hz'!C$9*'B4 at 100Hz'!C$13)/(2*PI()),0),C118,C118,H118)</f>
        <v>-0.0460383818727662+0.0694872087587871i</v>
      </c>
      <c r="O118" s="41">
        <f t="shared" si="14"/>
        <v>123.5262531156845</v>
      </c>
      <c r="P118" s="39" t="str">
        <f>IMPRODUCT(COMPLEX(('B4 at 100Hz'!C$9*'B4 at 100Hz'!C$23)/(2*PI()),0),C118,C118,J118)</f>
        <v>-0.174351676110838+0.109367230864664i</v>
      </c>
      <c r="Q118" s="36">
        <f t="shared" si="15"/>
        <v>147.90079458818974</v>
      </c>
      <c r="R118" s="54" t="str">
        <f>IMPRODUCT(COMPLEX(('B4 at 100Hz'!C$9*'B4 at 100Hz'!C$23)/(2*PI()),0),C118,C118,L118)</f>
        <v>-0.0182799514445225-0.0291416372928116i</v>
      </c>
      <c r="S118" s="46">
        <f t="shared" si="16"/>
        <v>-122.0992054118103</v>
      </c>
      <c r="T118" s="51">
        <f>IMABS(IMDIV(D118,IMSUB(COMPLEX(1,0),IMPRODUCT(COMPLEX('B4 at 100Hz'!C$17,0),IMPRODUCT(C118,H118)))))</f>
        <v>9.1267111491914807</v>
      </c>
      <c r="U118" s="34">
        <f>20*LOG10('B4 at 100Hz'!C$28*50000*IMABS(N118))</f>
        <v>72.398001176370087</v>
      </c>
      <c r="V118" s="35">
        <f>20*LOG10('B4 at 100Hz'!C$28*50000*IMABS(P118))</f>
        <v>80.248928653859863</v>
      </c>
      <c r="W118" s="35">
        <f>20*LOG10('B4 at 100Hz'!C$28*50000*IMABS(R118))</f>
        <v>64.710685088497996</v>
      </c>
      <c r="X118" s="41">
        <f>1000*'B4 at 100Hz'!C$28*IMABS(H118)</f>
        <v>0.14373546844182855</v>
      </c>
      <c r="Y118" s="41">
        <f>1000*'B4 at 100Hz'!C$28*IMABS(J118)</f>
        <v>0.21075925602150816</v>
      </c>
      <c r="Z118" s="41">
        <f>'B4 at 100Hz'!C$28*IMABS(IMPRODUCT(C118,J118))</f>
        <v>0.15493601691201353</v>
      </c>
      <c r="AA118" s="41">
        <f>1000*'B4 at 100Hz'!C$28*IMABS(L118)</f>
        <v>3.5226904220738021E-2</v>
      </c>
      <c r="AB118" s="54" t="str">
        <f t="shared" si="17"/>
        <v>-0.238670009428127+0.149712802330639i</v>
      </c>
      <c r="AC118" s="41">
        <f>20*LOG10('B4 at 100Hz'!C$28*50000*IMABS(AB118))</f>
        <v>82.976363123706363</v>
      </c>
      <c r="AD118" s="41">
        <f t="shared" si="18"/>
        <v>14086.988374215705</v>
      </c>
      <c r="AE118" s="36">
        <f t="shared" si="19"/>
        <v>147.90079458818974</v>
      </c>
      <c r="AG118" s="78"/>
      <c r="AH118" s="2"/>
      <c r="AI118" s="2"/>
      <c r="AJ118" s="2"/>
      <c r="AK118" s="4"/>
      <c r="AL118" s="4"/>
      <c r="AM118" s="4"/>
      <c r="AN118" s="4"/>
      <c r="AO118" s="4"/>
      <c r="AP118" s="4"/>
      <c r="AQ118" s="5"/>
      <c r="AR118" s="5"/>
      <c r="AS118" s="4"/>
      <c r="AT118" s="12"/>
      <c r="AU118" s="12"/>
    </row>
    <row r="119" spans="2:47" x14ac:dyDescent="0.25">
      <c r="B119" s="38">
        <v>120</v>
      </c>
      <c r="C119" s="30" t="str">
        <f t="shared" si="10"/>
        <v>753.98223686155i</v>
      </c>
      <c r="D119" s="31" t="str">
        <f>COMPLEX('B4 at 100Hz'!C$18,2*PI()*B119*'B4 at 100Hz'!C$19)</f>
        <v>6</v>
      </c>
      <c r="E119" s="32" t="str">
        <f>IMSUB(COMPLEX(1,0),IMDIV(COMPLEX('B4 at 100Hz'!C$38,0),IMSUM(COMPLEX('B4 at 100Hz'!C$38,0),IMPRODUCT(C119,COMPLEX('B4 at 100Hz'!C$39,0)))))</f>
        <v>0.986025712688653+0.117384013415316i</v>
      </c>
      <c r="F119" s="32" t="str">
        <f>IMDIV(IMPRODUCT(C119,COMPLEX(('B4 at 100Hz'!C$39*'B4 at 100Hz'!C$13/'B4 at 100Hz'!C$23),0)),IMSUM(COMPLEX('B4 at 100Hz'!C$38,0),IMPRODUCT(C119,COMPLEX('B4 at 100Hz'!C$39,0))))</f>
        <v>0.585550794385624+0.0697084279030505i</v>
      </c>
      <c r="G119" s="43" t="str">
        <f>IMPRODUCT(F119,IMSUB(COMPLEX(1,0),IMDIV(IMPRODUCT(COMPLEX('B4 at 100Hz'!C$38,0),E119),IMSUM(COMPLEX(0-(2*PI()*B119)^2*'B4 at 100Hz'!C$37,0),IMPRODUCT(C119,COMPLEX(0,0)),IMPRODUCT(COMPLEX('B4 at 100Hz'!C$38,0),E119)))))</f>
        <v>1.68737063738684+0.657417131449421i</v>
      </c>
      <c r="H119" s="45" t="str">
        <f>IMDIV(COMPLEX('B4 at 100Hz'!C$17,0),IMPRODUCT(D119,IMSUM(COMPLEX('B4 at 100Hz'!C$15-(2*PI()*B119)^2*'B4 at 100Hz'!C$14,0),IMPRODUCT(C119,IMSUM(COMPLEX('B4 at 100Hz'!C$16,0),IMDIV(COMPLEX('B4 at 100Hz'!C$17^2,0),D119))),IMPRODUCT(COMPLEX('B4 at 100Hz'!C$13*'B4 at 100Hz'!C$38/'B4 at 100Hz'!C$23,0),G119))))</f>
        <v>0.0000816208907262826-0.000131315612000043i</v>
      </c>
      <c r="I119" s="40">
        <f t="shared" si="11"/>
        <v>-58.136456023794054</v>
      </c>
      <c r="J119" s="33" t="str">
        <f>IMPRODUCT(IMDIV(IMPRODUCT(COMPLEX(-'B4 at 100Hz'!C$38,0),F119),IMSUM(IMPRODUCT(COMPLEX('B4 at 100Hz'!C$38,0),E119),COMPLEX(Calculations!C$3-(2*PI()*B119)^2*'B4 at 100Hz'!C$37,0),IMPRODUCT(COMPLEX(Calculations!C$4,0),C119))),H119)</f>
        <v>0.000155592935669779-0.000116610511160928i</v>
      </c>
      <c r="K119" s="40">
        <f t="shared" si="12"/>
        <v>-36.850050910134989</v>
      </c>
      <c r="L119" s="53" t="str">
        <f>IMSUM(IMPRODUCT(COMPLEX(-('B4 at 100Hz'!C$13/'B4 at 100Hz'!C$23),0),H119),IMDIV(IMPRODUCT(COMPLEX(-'B4 at 100Hz'!C$38,0),J119),IMSUM(COMPLEX('B4 at 100Hz'!C$38,0),IMPRODUCT(COMPLEX('B4 at 100Hz'!C$39,0),C119))),IMDIV(IMPRODUCT(COMPLEX('B4 at 100Hz'!C$39*'B4 at 100Hz'!C$13/'B4 at 100Hz'!C$23,0),C119,H119),IMSUM(COMPLEX('B4 at 100Hz'!C$38,0),IMPRODUCT(COMPLEX('B4 at 100Hz'!C$39,0),C119))))</f>
        <v>0.0000199903733418732+0.0000266730746862479i</v>
      </c>
      <c r="M119" s="41">
        <f t="shared" si="13"/>
        <v>53.149949089865316</v>
      </c>
      <c r="N119" s="52" t="str">
        <f>IMPRODUCT(COMPLEX(('B4 at 100Hz'!C$9*'B4 at 100Hz'!C$13)/(2*PI()),0),C119,C119,H119)</f>
        <v>-0.0497918433091831+0.0801075106945653i</v>
      </c>
      <c r="O119" s="41">
        <f t="shared" si="14"/>
        <v>121.86354397620593</v>
      </c>
      <c r="P119" s="39" t="str">
        <f>IMPRODUCT(COMPLEX(('B4 at 100Hz'!C$9*'B4 at 100Hz'!C$23)/(2*PI()),0),C119,C119,J119)</f>
        <v>-0.159834458886762+0.119789358505791i</v>
      </c>
      <c r="Q119" s="36">
        <f t="shared" si="15"/>
        <v>143.14994908986503</v>
      </c>
      <c r="R119" s="54" t="str">
        <f>IMPRODUCT(COMPLEX(('B4 at 100Hz'!C$9*'B4 at 100Hz'!C$23)/(2*PI()),0),C119,C119,L119)</f>
        <v>-0.0205353186009926-0.0274001929520165i</v>
      </c>
      <c r="S119" s="46">
        <f t="shared" si="16"/>
        <v>-126.85005091013461</v>
      </c>
      <c r="T119" s="51">
        <f>IMABS(IMDIV(D119,IMSUB(COMPLEX(1,0),IMPRODUCT(COMPLEX('B4 at 100Hz'!C$17,0),IMPRODUCT(C119,H119)))))</f>
        <v>9.6953237570826527</v>
      </c>
      <c r="U119" s="34">
        <f>20*LOG10('B4 at 100Hz'!C$28*50000*IMABS(N119))</f>
        <v>73.471563081613894</v>
      </c>
      <c r="V119" s="35">
        <f>20*LOG10('B4 at 100Hz'!C$28*50000*IMABS(P119))</f>
        <v>79.988752928155634</v>
      </c>
      <c r="W119" s="35">
        <f>20*LOG10('B4 at 100Hz'!C$28*50000*IMABS(R119))</f>
        <v>64.670417048823012</v>
      </c>
      <c r="X119" s="41">
        <f>1000*'B4 at 100Hz'!C$28*IMABS(H119)</f>
        <v>0.1546148756035382</v>
      </c>
      <c r="Y119" s="41">
        <f>1000*'B4 at 100Hz'!C$28*IMABS(J119)</f>
        <v>0.19444066689752149</v>
      </c>
      <c r="Z119" s="41">
        <f>'B4 at 100Hz'!C$28*IMABS(IMPRODUCT(C119,J119))</f>
        <v>0.14660480896424458</v>
      </c>
      <c r="AA119" s="41">
        <f>1000*'B4 at 100Hz'!C$28*IMABS(L119)</f>
        <v>3.3332685753860773E-2</v>
      </c>
      <c r="AB119" s="54" t="str">
        <f t="shared" si="17"/>
        <v>-0.230161620796938+0.17249667624834i</v>
      </c>
      <c r="AC119" s="41">
        <f>20*LOG10('B4 at 100Hz'!C$28*50000*IMABS(AB119))</f>
        <v>83.156002770060667</v>
      </c>
      <c r="AD119" s="41">
        <f t="shared" si="18"/>
        <v>14381.365982113641</v>
      </c>
      <c r="AE119" s="36">
        <f t="shared" si="19"/>
        <v>143.14994908986495</v>
      </c>
      <c r="AG119" s="78"/>
      <c r="AH119" s="2"/>
      <c r="AI119" s="2"/>
      <c r="AJ119" s="2"/>
      <c r="AK119" s="4"/>
      <c r="AL119" s="4"/>
      <c r="AM119" s="4"/>
      <c r="AN119" s="4"/>
      <c r="AO119" s="4"/>
      <c r="AP119" s="4"/>
      <c r="AQ119" s="5"/>
      <c r="AR119" s="5"/>
      <c r="AS119" s="4"/>
      <c r="AT119" s="12"/>
      <c r="AU119" s="12"/>
    </row>
    <row r="120" spans="2:47" x14ac:dyDescent="0.25">
      <c r="B120" s="38">
        <v>123</v>
      </c>
      <c r="C120" s="30" t="str">
        <f t="shared" si="10"/>
        <v>772.831792783089i</v>
      </c>
      <c r="D120" s="31" t="str">
        <f>COMPLEX('B4 at 100Hz'!C$18,2*PI()*B120*'B4 at 100Hz'!C$19)</f>
        <v>6</v>
      </c>
      <c r="E120" s="32" t="str">
        <f>IMSUB(COMPLEX(1,0),IMDIV(COMPLEX('B4 at 100Hz'!C$38,0),IMSUM(COMPLEX('B4 at 100Hz'!C$38,0),IMPRODUCT(C120,COMPLEX('B4 at 100Hz'!C$39,0)))))</f>
        <v>0.986690109819904+0.114598154450628i</v>
      </c>
      <c r="F120" s="32" t="str">
        <f>IMDIV(IMPRODUCT(C120,COMPLEX(('B4 at 100Hz'!C$39*'B4 at 100Hz'!C$13/'B4 at 100Hz'!C$23),0)),IMSUM(COMPLEX('B4 at 100Hz'!C$38,0),IMPRODUCT(C120,COMPLEX('B4 at 100Hz'!C$39,0))))</f>
        <v>0.585945346234513+0.0680540471817089i</v>
      </c>
      <c r="G120" s="43" t="str">
        <f>IMPRODUCT(F120,IMSUB(COMPLEX(1,0),IMDIV(IMPRODUCT(COMPLEX('B4 at 100Hz'!C$38,0),E120),IMSUM(COMPLEX(0-(2*PI()*B120)^2*'B4 at 100Hz'!C$37,0),IMPRODUCT(C120,COMPLEX(0,0)),IMPRODUCT(COMPLEX('B4 at 100Hz'!C$38,0),E120)))))</f>
        <v>1.56768112448903+0.53707149350236i</v>
      </c>
      <c r="H120" s="45" t="str">
        <f>IMDIV(COMPLEX('B4 at 100Hz'!C$17,0),IMPRODUCT(D120,IMSUM(COMPLEX('B4 at 100Hz'!C$15-(2*PI()*B120)^2*'B4 at 100Hz'!C$14,0),IMPRODUCT(C120,IMSUM(COMPLEX('B4 at 100Hz'!C$16,0),IMDIV(COMPLEX('B4 at 100Hz'!C$17^2,0),D120))),IMPRODUCT(COMPLEX('B4 at 100Hz'!C$13*'B4 at 100Hz'!C$38/'B4 at 100Hz'!C$23,0),G120))))</f>
        <v>0.0000812049593049268-0.000142026632768207i</v>
      </c>
      <c r="I120" s="40">
        <f t="shared" si="11"/>
        <v>-60.240862848688685</v>
      </c>
      <c r="J120" s="33" t="str">
        <f>IMPRODUCT(IMDIV(IMPRODUCT(COMPLEX(-'B4 at 100Hz'!C$38,0),F120),IMSUM(IMPRODUCT(COMPLEX('B4 at 100Hz'!C$38,0),E120),COMPLEX(Calculations!C$3-(2*PI()*B120)^2*'B4 at 100Hz'!C$37,0),IMPRODUCT(COMPLEX(Calculations!C$4,0),C120))),H120)</f>
        <v>0.000134564041043801-0.000118341993913516i</v>
      </c>
      <c r="K120" s="40">
        <f t="shared" si="12"/>
        <v>-41.329928241069069</v>
      </c>
      <c r="L120" s="53" t="str">
        <f>IMSUM(IMPRODUCT(COMPLEX(-('B4 at 100Hz'!C$13/'B4 at 100Hz'!C$23),0),H120),IMDIV(IMPRODUCT(COMPLEX(-'B4 at 100Hz'!C$38,0),J120),IMSUM(COMPLEX('B4 at 100Hz'!C$38,0),IMPRODUCT(COMPLEX('B4 at 100Hz'!C$39,0),C120))),IMDIV(IMPRODUCT(COMPLEX('B4 at 100Hz'!C$39*'B4 at 100Hz'!C$13/'B4 at 100Hz'!C$23,0),C120,H120),IMSUM(COMPLEX('B4 at 100Hz'!C$38,0),IMPRODUCT(COMPLEX('B4 at 100Hz'!C$39,0),C120))))</f>
        <v>0.0000207943789305178+0.0000236448243548393i</v>
      </c>
      <c r="M120" s="41">
        <f t="shared" si="13"/>
        <v>48.670071758930924</v>
      </c>
      <c r="N120" s="52" t="str">
        <f>IMPRODUCT(COMPLEX(('B4 at 100Hz'!C$9*'B4 at 100Hz'!C$13)/(2*PI()),0),C120,C120,H120)</f>
        <v>-0.0520459761306502+0.0910278732018556i</v>
      </c>
      <c r="O120" s="41">
        <f t="shared" si="14"/>
        <v>119.75913715131134</v>
      </c>
      <c r="P120" s="39" t="str">
        <f>IMPRODUCT(COMPLEX(('B4 at 100Hz'!C$9*'B4 at 100Hz'!C$23)/(2*PI()),0),C120,C120,J120)</f>
        <v>-0.145230319130821+0.127722424277101i</v>
      </c>
      <c r="Q120" s="36">
        <f t="shared" si="15"/>
        <v>138.67007175893096</v>
      </c>
      <c r="R120" s="54" t="str">
        <f>IMPRODUCT(COMPLEX(('B4 at 100Hz'!C$9*'B4 at 100Hz'!C$23)/(2*PI()),0),C120,C120,L120)</f>
        <v>-0.0224426545515477-0.0255190417901299i</v>
      </c>
      <c r="S120" s="46">
        <f t="shared" si="16"/>
        <v>-131.32992824106904</v>
      </c>
      <c r="T120" s="51">
        <f>IMABS(IMDIV(D120,IMSUB(COMPLEX(1,0),IMPRODUCT(COMPLEX('B4 at 100Hz'!C$17,0),IMPRODUCT(C120,H120)))))</f>
        <v>10.370617272264202</v>
      </c>
      <c r="U120" s="34">
        <f>20*LOG10('B4 at 100Hz'!C$28*50000*IMABS(N120))</f>
        <v>74.39129607012616</v>
      </c>
      <c r="V120" s="35">
        <f>20*LOG10('B4 at 100Hz'!C$28*50000*IMABS(P120))</f>
        <v>79.708680800925777</v>
      </c>
      <c r="W120" s="35">
        <f>20*LOG10('B4 at 100Hz'!C$28*50000*IMABS(R120))</f>
        <v>64.604822229428592</v>
      </c>
      <c r="X120" s="41">
        <f>1000*'B4 at 100Hz'!C$28*IMABS(H120)</f>
        <v>0.16360259726297119</v>
      </c>
      <c r="Y120" s="41">
        <f>1000*'B4 at 100Hz'!C$28*IMABS(J120)</f>
        <v>0.17919907551509415</v>
      </c>
      <c r="Z120" s="41">
        <f>'B4 at 100Hz'!C$28*IMABS(IMPRODUCT(C120,J120))</f>
        <v>0.13849074279540247</v>
      </c>
      <c r="AA120" s="41">
        <f>1000*'B4 at 100Hz'!C$28*IMABS(L120)</f>
        <v>3.1487837554795096E-2</v>
      </c>
      <c r="AB120" s="54" t="str">
        <f t="shared" si="17"/>
        <v>-0.219718949813019+0.193231255688827i</v>
      </c>
      <c r="AC120" s="41">
        <f>20*LOG10('B4 at 100Hz'!C$28*50000*IMABS(AB120))</f>
        <v>83.304885258501713</v>
      </c>
      <c r="AD120" s="41">
        <f t="shared" si="18"/>
        <v>14629.99787098556</v>
      </c>
      <c r="AE120" s="36">
        <f t="shared" si="19"/>
        <v>138.67007175893082</v>
      </c>
      <c r="AG120" s="78"/>
      <c r="AH120" s="2"/>
      <c r="AI120" s="2"/>
      <c r="AJ120" s="2"/>
      <c r="AK120" s="4"/>
      <c r="AL120" s="4"/>
      <c r="AM120" s="4"/>
      <c r="AN120" s="4"/>
      <c r="AO120" s="4"/>
      <c r="AP120" s="4"/>
      <c r="AQ120" s="5"/>
      <c r="AR120" s="5"/>
      <c r="AS120" s="4"/>
      <c r="AT120" s="12"/>
      <c r="AU120" s="12"/>
    </row>
    <row r="121" spans="2:47" x14ac:dyDescent="0.25">
      <c r="B121" s="38">
        <v>126</v>
      </c>
      <c r="C121" s="30" t="str">
        <f t="shared" si="10"/>
        <v>791.681348704628i</v>
      </c>
      <c r="D121" s="31" t="str">
        <f>COMPLEX('B4 at 100Hz'!C$18,2*PI()*B121*'B4 at 100Hz'!C$19)</f>
        <v>6</v>
      </c>
      <c r="E121" s="32" t="str">
        <f>IMSUB(COMPLEX(1,0),IMDIV(COMPLEX('B4 at 100Hz'!C$38,0),IMSUM(COMPLEX('B4 at 100Hz'!C$38,0),IMPRODUCT(C121,COMPLEX('B4 at 100Hz'!C$39,0)))))</f>
        <v>0.987308420609094+0.111939730227788i</v>
      </c>
      <c r="F121" s="32" t="str">
        <f>IMDIV(IMPRODUCT(C121,COMPLEX(('B4 at 100Hz'!C$39*'B4 at 100Hz'!C$13/'B4 at 100Hz'!C$23),0)),IMSUM(COMPLEX('B4 at 100Hz'!C$38,0),IMPRODUCT(C121,COMPLEX('B4 at 100Hz'!C$39,0))))</f>
        <v>0.586312529736046+0.0664753435074881i</v>
      </c>
      <c r="G121" s="43" t="str">
        <f>IMPRODUCT(F121,IMSUB(COMPLEX(1,0),IMDIV(IMPRODUCT(COMPLEX('B4 at 100Hz'!C$38,0),E121),IMSUM(COMPLEX(0-(2*PI()*B121)^2*'B4 at 100Hz'!C$37,0),IMPRODUCT(C121,COMPLEX(0,0)),IMPRODUCT(COMPLEX('B4 at 100Hz'!C$38,0),E121)))))</f>
        <v>1.46683883540672+0.449337968640588i</v>
      </c>
      <c r="H121" s="45" t="str">
        <f>IMDIV(COMPLEX('B4 at 100Hz'!C$17,0),IMPRODUCT(D121,IMSUM(COMPLEX('B4 at 100Hz'!C$15-(2*PI()*B121)^2*'B4 at 100Hz'!C$14,0),IMPRODUCT(C121,IMSUM(COMPLEX('B4 at 100Hz'!C$16,0),IMDIV(COMPLEX('B4 at 100Hz'!C$17^2,0),D121))),IMPRODUCT(COMPLEX('B4 at 100Hz'!C$13*'B4 at 100Hz'!C$38/'B4 at 100Hz'!C$23,0),G121))))</f>
        <v>0.0000786551700000256-0.000151625309679747i</v>
      </c>
      <c r="I121" s="40">
        <f t="shared" si="11"/>
        <v>-62.582109728846554</v>
      </c>
      <c r="J121" s="33" t="str">
        <f>IMPRODUCT(IMDIV(IMPRODUCT(COMPLEX(-'B4 at 100Hz'!C$38,0),F121),IMSUM(IMPRODUCT(COMPLEX('B4 at 100Hz'!C$38,0),E121),COMPLEX(Calculations!C$3-(2*PI()*B121)^2*'B4 at 100Hz'!C$37,0),IMPRODUCT(COMPLEX(Calculations!C$4,0),C121))),H121)</f>
        <v>0.00011558671366059-0.000117830145098219i</v>
      </c>
      <c r="K121" s="40">
        <f t="shared" si="12"/>
        <v>-45.55066800191743</v>
      </c>
      <c r="L121" s="53" t="str">
        <f>IMSUM(IMPRODUCT(COMPLEX(-('B4 at 100Hz'!C$13/'B4 at 100Hz'!C$23),0),H121),IMDIV(IMPRODUCT(COMPLEX(-'B4 at 100Hz'!C$38,0),J121),IMSUM(COMPLEX('B4 at 100Hz'!C$38,0),IMPRODUCT(COMPLEX('B4 at 100Hz'!C$39,0),C121))),IMDIV(IMPRODUCT(COMPLEX('B4 at 100Hz'!C$39*'B4 at 100Hz'!C$13/'B4 at 100Hz'!C$23,0),C121,H121),IMSUM(COMPLEX('B4 at 100Hz'!C$38,0),IMPRODUCT(COMPLEX('B4 at 100Hz'!C$39,0),C121))))</f>
        <v>0.0000212094261176792+0.0000208056084589065i</v>
      </c>
      <c r="M121" s="41">
        <f t="shared" si="13"/>
        <v>44.449331998083288</v>
      </c>
      <c r="N121" s="52" t="str">
        <f>IMPRODUCT(COMPLEX(('B4 at 100Hz'!C$9*'B4 at 100Hz'!C$13)/(2*PI()),0),C121,C121,H121)</f>
        <v>-0.0529008617332837+0.101978160401052i</v>
      </c>
      <c r="O121" s="41">
        <f t="shared" si="14"/>
        <v>117.41789027115344</v>
      </c>
      <c r="P121" s="39" t="str">
        <f>IMPRODUCT(COMPLEX(('B4 at 100Hz'!C$9*'B4 at 100Hz'!C$23)/(2*PI()),0),C121,C121,J121)</f>
        <v>-0.130908261211121+0.13344906974651i</v>
      </c>
      <c r="Q121" s="36">
        <f t="shared" si="15"/>
        <v>134.44933199808256</v>
      </c>
      <c r="R121" s="54" t="str">
        <f>IMPRODUCT(COMPLEX(('B4 at 100Hz'!C$9*'B4 at 100Hz'!C$23)/(2*PI()),0),C121,C121,L121)</f>
        <v>-0.0240208325543716-0.0235634870180022i</v>
      </c>
      <c r="S121" s="46">
        <f t="shared" si="16"/>
        <v>-135.55066800191668</v>
      </c>
      <c r="T121" s="51">
        <f>IMABS(IMDIV(D121,IMSUB(COMPLEX(1,0),IMPRODUCT(COMPLEX('B4 at 100Hz'!C$17,0),IMPRODUCT(C121,H121)))))</f>
        <v>11.164253301225632</v>
      </c>
      <c r="U121" s="34">
        <f>20*LOG10('B4 at 100Hz'!C$28*50000*IMABS(N121))</f>
        <v>75.184496585803601</v>
      </c>
      <c r="V121" s="35">
        <f>20*LOG10('B4 at 100Hz'!C$28*50000*IMABS(P121))</f>
        <v>79.413328465965577</v>
      </c>
      <c r="W121" s="35">
        <f>20*LOG10('B4 at 100Hz'!C$28*50000*IMABS(R121))</f>
        <v>64.518778568031735</v>
      </c>
      <c r="X121" s="41">
        <f>1000*'B4 at 100Hz'!C$28*IMABS(H121)</f>
        <v>0.17081238334269591</v>
      </c>
      <c r="Y121" s="41">
        <f>1000*'B4 at 100Hz'!C$28*IMABS(J121)</f>
        <v>0.16505826688997607</v>
      </c>
      <c r="Z121" s="41">
        <f>'B4 at 100Hz'!C$28*IMABS(IMPRODUCT(C121,J121))</f>
        <v>0.13067355134630465</v>
      </c>
      <c r="AA121" s="41">
        <f>1000*'B4 at 100Hz'!C$28*IMABS(L121)</f>
        <v>2.9710488040195746E-2</v>
      </c>
      <c r="AB121" s="54" t="str">
        <f t="shared" si="17"/>
        <v>-0.207829955498776+0.21186374312956i</v>
      </c>
      <c r="AC121" s="41">
        <f>20*LOG10('B4 at 100Hz'!C$28*50000*IMABS(AB121))</f>
        <v>83.428150270668112</v>
      </c>
      <c r="AD121" s="41">
        <f t="shared" si="18"/>
        <v>14839.098360032836</v>
      </c>
      <c r="AE121" s="36">
        <f t="shared" si="19"/>
        <v>134.4493319980825</v>
      </c>
      <c r="AG121" s="78"/>
      <c r="AH121" s="2"/>
      <c r="AI121" s="2"/>
      <c r="AJ121" s="2"/>
      <c r="AK121" s="4"/>
      <c r="AL121" s="4"/>
      <c r="AM121" s="4"/>
      <c r="AN121" s="4"/>
      <c r="AO121" s="4"/>
      <c r="AP121" s="4"/>
      <c r="AQ121" s="5"/>
      <c r="AR121" s="5"/>
      <c r="AS121" s="4"/>
      <c r="AT121" s="12"/>
      <c r="AU121" s="12"/>
    </row>
    <row r="122" spans="2:47" x14ac:dyDescent="0.25">
      <c r="B122" s="38">
        <v>129</v>
      </c>
      <c r="C122" s="30" t="str">
        <f t="shared" si="10"/>
        <v>810.530904626167i</v>
      </c>
      <c r="D122" s="31" t="str">
        <f>COMPLEX('B4 at 100Hz'!C$18,2*PI()*B122*'B4 at 100Hz'!C$19)</f>
        <v>6</v>
      </c>
      <c r="E122" s="32" t="str">
        <f>IMSUB(COMPLEX(1,0),IMDIV(COMPLEX('B4 at 100Hz'!C$38,0),IMSUM(COMPLEX('B4 at 100Hz'!C$38,0),IMPRODUCT(C122,COMPLEX('B4 at 100Hz'!C$39,0)))))</f>
        <v>0.987884794083903+0.109400309422359i</v>
      </c>
      <c r="F122" s="32" t="str">
        <f>IMDIV(IMPRODUCT(C122,COMPLEX(('B4 at 100Hz'!C$39*'B4 at 100Hz'!C$13/'B4 at 100Hz'!C$23),0)),IMSUM(COMPLEX('B4 at 100Hz'!C$38,0),IMPRODUCT(C122,COMPLEX('B4 at 100Hz'!C$39,0))))</f>
        <v>0.586654808787895+0.0649673099432885i</v>
      </c>
      <c r="G122" s="43" t="str">
        <f>IMPRODUCT(F122,IMSUB(COMPLEX(1,0),IMDIV(IMPRODUCT(COMPLEX('B4 at 100Hz'!C$38,0),E122),IMSUM(COMPLEX(0-(2*PI()*B122)^2*'B4 at 100Hz'!C$37,0),IMPRODUCT(C122,COMPLEX(0,0)),IMPRODUCT(COMPLEX('B4 at 100Hz'!C$38,0),E122)))))</f>
        <v>1.38167130172031+0.383409550889323i</v>
      </c>
      <c r="H122" s="45" t="str">
        <f>IMDIV(COMPLEX('B4 at 100Hz'!C$17,0),IMPRODUCT(D122,IMSUM(COMPLEX('B4 at 100Hz'!C$15-(2*PI()*B122)^2*'B4 at 100Hz'!C$14,0),IMPRODUCT(C122,IMSUM(COMPLEX('B4 at 100Hz'!C$16,0),IMDIV(COMPLEX('B4 at 100Hz'!C$17^2,0),D122))),IMPRODUCT(COMPLEX('B4 at 100Hz'!C$13*'B4 at 100Hz'!C$38/'B4 at 100Hz'!C$23,0),G122))))</f>
        <v>0.0000744562199722387-0.000159929666154646i</v>
      </c>
      <c r="I122" s="40">
        <f t="shared" si="11"/>
        <v>-65.035383747633205</v>
      </c>
      <c r="J122" s="33" t="str">
        <f>IMPRODUCT(IMDIV(IMPRODUCT(COMPLEX(-'B4 at 100Hz'!C$38,0),F122),IMSUM(IMPRODUCT(COMPLEX('B4 at 100Hz'!C$38,0),E122),COMPLEX(Calculations!C$3-(2*PI()*B122)^2*'B4 at 100Hz'!C$37,0),IMPRODUCT(COMPLEX(Calculations!C$4,0),C122))),H122)</f>
        <v>0.0000986674982539804-0.000115631875583866i</v>
      </c>
      <c r="K122" s="40">
        <f t="shared" si="12"/>
        <v>-49.526212300224493</v>
      </c>
      <c r="L122" s="53" t="str">
        <f>IMSUM(IMPRODUCT(COMPLEX(-('B4 at 100Hz'!C$13/'B4 at 100Hz'!C$23),0),H122),IMDIV(IMPRODUCT(COMPLEX(-'B4 at 100Hz'!C$38,0),J122),IMSUM(COMPLEX('B4 at 100Hz'!C$38,0),IMPRODUCT(COMPLEX('B4 at 100Hz'!C$39,0),C122))),IMDIV(IMPRODUCT(COMPLEX('B4 at 100Hz'!C$39*'B4 at 100Hz'!C$13/'B4 at 100Hz'!C$23,0),C122,H122),IMSUM(COMPLEX('B4 at 100Hz'!C$38,0),IMPRODUCT(COMPLEX('B4 at 100Hz'!C$39,0),C122))))</f>
        <v>0.0000213093027861693+0.0000181830103925195i</v>
      </c>
      <c r="M122" s="41">
        <f t="shared" si="13"/>
        <v>40.473787699776281</v>
      </c>
      <c r="N122" s="52" t="str">
        <f>IMPRODUCT(COMPLEX(('B4 at 100Hz'!C$9*'B4 at 100Hz'!C$13)/(2*PI()),0),C122,C122,H122)</f>
        <v>-0.0524897841512425+0.11274643890017i</v>
      </c>
      <c r="O122" s="41">
        <f t="shared" si="14"/>
        <v>114.96461625236682</v>
      </c>
      <c r="P122" s="39" t="str">
        <f>IMPRODUCT(COMPLEX(('B4 at 100Hz'!C$9*'B4 at 100Hz'!C$23)/(2*PI()),0),C122,C122,J122)</f>
        <v>-0.117130928316189+0.137269811941684i</v>
      </c>
      <c r="Q122" s="36">
        <f t="shared" si="15"/>
        <v>130.47378769977541</v>
      </c>
      <c r="R122" s="54" t="str">
        <f>IMPRODUCT(COMPLEX(('B4 at 100Hz'!C$9*'B4 at 100Hz'!C$23)/(2*PI()),0),C122,C122,L122)</f>
        <v>-0.0252968653435385-0.021585556789698i</v>
      </c>
      <c r="S122" s="46">
        <f t="shared" si="16"/>
        <v>-139.5262123002237</v>
      </c>
      <c r="T122" s="51">
        <f>IMABS(IMDIV(D122,IMSUB(COMPLEX(1,0),IMPRODUCT(COMPLEX('B4 at 100Hz'!C$17,0),IMPRODUCT(C122,H122)))))</f>
        <v>12.091171344066128</v>
      </c>
      <c r="U122" s="34">
        <f>20*LOG10('B4 at 100Hz'!C$28*50000*IMABS(N122))</f>
        <v>75.8734432312622</v>
      </c>
      <c r="V122" s="35">
        <f>20*LOG10('B4 at 100Hz'!C$28*50000*IMABS(P122))</f>
        <v>79.106598251044943</v>
      </c>
      <c r="W122" s="35">
        <f>20*LOG10('B4 at 100Hz'!C$28*50000*IMABS(R122))</f>
        <v>64.416431656744749</v>
      </c>
      <c r="X122" s="41">
        <f>1000*'B4 at 100Hz'!C$28*IMABS(H122)</f>
        <v>0.17641209371494607</v>
      </c>
      <c r="Y122" s="41">
        <f>1000*'B4 at 100Hz'!C$28*IMABS(J122)</f>
        <v>0.15200659808949707</v>
      </c>
      <c r="Z122" s="41">
        <f>'B4 at 100Hz'!C$28*IMABS(IMPRODUCT(C122,J122))</f>
        <v>0.12320604545862623</v>
      </c>
      <c r="AA122" s="41">
        <f>1000*'B4 at 100Hz'!C$28*IMABS(L122)</f>
        <v>2.8012644505064403E-2</v>
      </c>
      <c r="AB122" s="54" t="str">
        <f t="shared" si="17"/>
        <v>-0.19491757781097+0.228430694052156i</v>
      </c>
      <c r="AC122" s="41">
        <f>20*LOG10('B4 at 100Hz'!C$28*50000*IMABS(AB122))</f>
        <v>83.530186663014888</v>
      </c>
      <c r="AD122" s="41">
        <f t="shared" si="18"/>
        <v>15014.446720146356</v>
      </c>
      <c r="AE122" s="36">
        <f t="shared" si="19"/>
        <v>130.47378769977544</v>
      </c>
      <c r="AG122" s="78"/>
      <c r="AH122" s="2"/>
      <c r="AI122" s="2"/>
      <c r="AJ122" s="2"/>
      <c r="AK122" s="4"/>
      <c r="AL122" s="4"/>
      <c r="AM122" s="4"/>
      <c r="AN122" s="4"/>
      <c r="AO122" s="4"/>
      <c r="AP122" s="4"/>
      <c r="AQ122" s="5"/>
      <c r="AR122" s="5"/>
      <c r="AS122" s="4"/>
      <c r="AT122" s="12"/>
      <c r="AU122" s="12"/>
    </row>
    <row r="123" spans="2:47" x14ac:dyDescent="0.25">
      <c r="B123" s="38">
        <v>132</v>
      </c>
      <c r="C123" s="30" t="str">
        <f t="shared" si="10"/>
        <v>829.380460547705i</v>
      </c>
      <c r="D123" s="31" t="str">
        <f>COMPLEX('B4 at 100Hz'!C$18,2*PI()*B123*'B4 at 100Hz'!C$19)</f>
        <v>6</v>
      </c>
      <c r="E123" s="32" t="str">
        <f>IMSUB(COMPLEX(1,0),IMDIV(COMPLEX('B4 at 100Hz'!C$38,0),IMSUM(COMPLEX('B4 at 100Hz'!C$38,0),IMPRODUCT(C123,COMPLEX('B4 at 100Hz'!C$39,0)))))</f>
        <v>0.988422924461898+0.106972177972067i</v>
      </c>
      <c r="F123" s="32" t="str">
        <f>IMDIV(IMPRODUCT(C123,COMPLEX(('B4 at 100Hz'!C$39*'B4 at 100Hz'!C$13/'B4 at 100Hz'!C$23),0)),IMSUM(COMPLEX('B4 at 100Hz'!C$38,0),IMPRODUCT(C123,COMPLEX('B4 at 100Hz'!C$39,0))))</f>
        <v>0.586974377199003+0.0635253654977278i</v>
      </c>
      <c r="G123" s="43" t="str">
        <f>IMPRODUCT(F123,IMSUB(COMPLEX(1,0),IMDIV(IMPRODUCT(COMPLEX('B4 at 100Hz'!C$38,0),E123),IMSUM(COMPLEX(0-(2*PI()*B123)^2*'B4 at 100Hz'!C$37,0),IMPRODUCT(C123,COMPLEX(0,0)),IMPRODUCT(COMPLEX('B4 at 100Hz'!C$38,0),E123)))))</f>
        <v>1.30928300196231+0.332561107333406i</v>
      </c>
      <c r="H123" s="45" t="str">
        <f>IMDIV(COMPLEX('B4 at 100Hz'!C$17,0),IMPRODUCT(D123,IMSUM(COMPLEX('B4 at 100Hz'!C$15-(2*PI()*B123)^2*'B4 at 100Hz'!C$14,0),IMPRODUCT(C123,IMSUM(COMPLEX('B4 at 100Hz'!C$16,0),IMDIV(COMPLEX('B4 at 100Hz'!C$17^2,0),D123))),IMPRODUCT(COMPLEX('B4 at 100Hz'!C$13*'B4 at 100Hz'!C$38/'B4 at 100Hz'!C$23,0),G123))))</f>
        <v>0.0000690397037320762-0.000166869830291449i</v>
      </c>
      <c r="I123" s="40">
        <f t="shared" si="11"/>
        <v>-67.523462439881925</v>
      </c>
      <c r="J123" s="33" t="str">
        <f>IMPRODUCT(IMDIV(IMPRODUCT(COMPLEX(-'B4 at 100Hz'!C$38,0),F123),IMSUM(IMPRODUCT(COMPLEX('B4 at 100Hz'!C$38,0),E123),COMPLEX(Calculations!C$3-(2*PI()*B123)^2*'B4 at 100Hz'!C$37,0),IMPRODUCT(COMPLEX(Calculations!C$4,0),C123))),H123)</f>
        <v>0.0000837275746666569-0.000112212988990943i</v>
      </c>
      <c r="K123" s="40">
        <f t="shared" si="12"/>
        <v>-53.271588482820967</v>
      </c>
      <c r="L123" s="53" t="str">
        <f>IMSUM(IMPRODUCT(COMPLEX(-('B4 at 100Hz'!C$13/'B4 at 100Hz'!C$23),0),H123),IMDIV(IMPRODUCT(COMPLEX(-'B4 at 100Hz'!C$38,0),J123),IMSUM(COMPLEX('B4 at 100Hz'!C$38,0),IMPRODUCT(COMPLEX('B4 at 100Hz'!C$39,0),C123))),IMDIV(IMPRODUCT(COMPLEX('B4 at 100Hz'!C$39*'B4 at 100Hz'!C$13/'B4 at 100Hz'!C$23,0),C123,H123),IMSUM(COMPLEX('B4 at 100Hz'!C$38,0),IMPRODUCT(COMPLEX('B4 at 100Hz'!C$39,0),C123))))</f>
        <v>0.000021160163638292+0.0000157886283657125i</v>
      </c>
      <c r="M123" s="41">
        <f t="shared" si="13"/>
        <v>36.728411517179268</v>
      </c>
      <c r="N123" s="52" t="str">
        <f>IMPRODUCT(COMPLEX(('B4 at 100Hz'!C$9*'B4 at 100Hz'!C$13)/(2*PI()),0),C123,C123,H123)</f>
        <v>-0.0509613781042941+0.123174290386344i</v>
      </c>
      <c r="O123" s="41">
        <f t="shared" si="14"/>
        <v>112.47653756011812</v>
      </c>
      <c r="P123" s="39" t="str">
        <f>IMPRODUCT(COMPLEX(('B4 at 100Hz'!C$9*'B4 at 100Hz'!C$23)/(2*PI()),0),C123,C123,J123)</f>
        <v>-0.104072124837143+0.139479069411825i</v>
      </c>
      <c r="Q123" s="36">
        <f t="shared" si="15"/>
        <v>126.72841151717896</v>
      </c>
      <c r="R123" s="54" t="str">
        <f>IMPRODUCT(COMPLEX(('B4 at 100Hz'!C$9*'B4 at 100Hz'!C$23)/(2*PI()),0),C123,C123,L123)</f>
        <v>-0.0263017673748011-0.0196250292550042i</v>
      </c>
      <c r="S123" s="46">
        <f t="shared" si="16"/>
        <v>-143.2715884828207</v>
      </c>
      <c r="T123" s="51">
        <f>IMABS(IMDIV(D123,IMSUB(COMPLEX(1,0),IMPRODUCT(COMPLEX('B4 at 100Hz'!C$17,0),IMPRODUCT(C123,H123)))))</f>
        <v>13.169792928177781</v>
      </c>
      <c r="U123" s="34">
        <f>20*LOG10('B4 at 100Hz'!C$28*50000*IMABS(N123))</f>
        <v>76.476022107497926</v>
      </c>
      <c r="V123" s="35">
        <f>20*LOG10('B4 at 100Hz'!C$28*50000*IMABS(P123))</f>
        <v>78.791735804546462</v>
      </c>
      <c r="W123" s="35">
        <f>20*LOG10('B4 at 100Hz'!C$28*50000*IMABS(R123))</f>
        <v>64.301253628378291</v>
      </c>
      <c r="X123" s="41">
        <f>1000*'B4 at 100Hz'!C$28*IMABS(H123)</f>
        <v>0.18058798673474891</v>
      </c>
      <c r="Y123" s="41">
        <f>1000*'B4 at 100Hz'!C$28*IMABS(J123)</f>
        <v>0.14000736287010804</v>
      </c>
      <c r="Z123" s="41">
        <f>'B4 at 100Hz'!C$28*IMABS(IMPRODUCT(C123,J123))</f>
        <v>0.11611937109727992</v>
      </c>
      <c r="AA123" s="41">
        <f>1000*'B4 at 100Hz'!C$28*IMABS(L123)</f>
        <v>2.6401388426934607E-2</v>
      </c>
      <c r="AB123" s="54" t="str">
        <f t="shared" si="17"/>
        <v>-0.181335270316238+0.243028330543165i</v>
      </c>
      <c r="AC123" s="41">
        <f>20*LOG10('B4 at 100Hz'!C$28*50000*IMABS(AB123))</f>
        <v>83.614693052780481</v>
      </c>
      <c r="AD123" s="41">
        <f t="shared" si="18"/>
        <v>15161.237557275876</v>
      </c>
      <c r="AE123" s="36">
        <f t="shared" si="19"/>
        <v>126.72841151717886</v>
      </c>
      <c r="AG123" s="78"/>
      <c r="AH123" s="2"/>
      <c r="AI123" s="2"/>
      <c r="AJ123" s="2"/>
      <c r="AK123" s="4"/>
      <c r="AL123" s="4"/>
      <c r="AM123" s="4"/>
      <c r="AN123" s="4"/>
      <c r="AO123" s="4"/>
      <c r="AP123" s="4"/>
      <c r="AQ123" s="5"/>
      <c r="AR123" s="5"/>
      <c r="AS123" s="4"/>
      <c r="AT123" s="12"/>
      <c r="AU123" s="12"/>
    </row>
    <row r="124" spans="2:47" x14ac:dyDescent="0.25">
      <c r="B124" s="38">
        <v>135</v>
      </c>
      <c r="C124" s="30" t="str">
        <f t="shared" si="10"/>
        <v>848.230016469244i</v>
      </c>
      <c r="D124" s="31" t="str">
        <f>COMPLEX('B4 at 100Hz'!C$18,2*PI()*B124*'B4 at 100Hz'!C$19)</f>
        <v>6</v>
      </c>
      <c r="E124" s="32" t="str">
        <f>IMSUB(COMPLEX(1,0),IMDIV(COMPLEX('B4 at 100Hz'!C$38,0),IMSUM(COMPLEX('B4 at 100Hz'!C$38,0),IMPRODUCT(C124,COMPLEX('B4 at 100Hz'!C$39,0)))))</f>
        <v>0.988926109465408+0.104648265551895i</v>
      </c>
      <c r="F124" s="32" t="str">
        <f>IMDIV(IMPRODUCT(C124,COMPLEX(('B4 at 100Hz'!C$39*'B4 at 100Hz'!C$13/'B4 at 100Hz'!C$23),0)),IMSUM(COMPLEX('B4 at 100Hz'!C$38,0),IMPRODUCT(C124,COMPLEX('B4 at 100Hz'!C$39,0))))</f>
        <v>0.587273193319857+0.0621453114624187i</v>
      </c>
      <c r="G124" s="43" t="str">
        <f>IMPRODUCT(F124,IMSUB(COMPLEX(1,0),IMDIV(IMPRODUCT(COMPLEX('B4 at 100Hz'!C$38,0),E124),IMSUM(COMPLEX(0-(2*PI()*B124)^2*'B4 at 100Hz'!C$37,0),IMPRODUCT(C124,COMPLEX(0,0)),IMPRODUCT(COMPLEX('B4 at 100Hz'!C$38,0),E124)))))</f>
        <v>1.24728012916183+0.292458215261567i</v>
      </c>
      <c r="H124" s="45" t="str">
        <f>IMDIV(COMPLEX('B4 at 100Hz'!C$17,0),IMPRODUCT(D124,IMSUM(COMPLEX('B4 at 100Hz'!C$15-(2*PI()*B124)^2*'B4 at 100Hz'!C$14,0),IMPRODUCT(C124,IMSUM(COMPLEX('B4 at 100Hz'!C$16,0),IMDIV(COMPLEX('B4 at 100Hz'!C$17^2,0),D124))),IMPRODUCT(COMPLEX('B4 at 100Hz'!C$13*'B4 at 100Hz'!C$38/'B4 at 100Hz'!C$23,0),G124))))</f>
        <v>0.000062774550134225-0.000172455593861512i</v>
      </c>
      <c r="I124" s="40">
        <f t="shared" si="11"/>
        <v>-69.998284610037558</v>
      </c>
      <c r="J124" s="33" t="str">
        <f>IMPRODUCT(IMDIV(IMPRODUCT(COMPLEX(-'B4 at 100Hz'!C$38,0),F124),IMSUM(IMPRODUCT(COMPLEX('B4 at 100Hz'!C$38,0),E124),COMPLEX(Calculations!C$3-(2*PI()*B124)^2*'B4 at 100Hz'!C$37,0),IMPRODUCT(COMPLEX(Calculations!C$4,0),C124))),H124)</f>
        <v>0.0000706356675951186-0.000107951441695563i</v>
      </c>
      <c r="K124" s="40">
        <f t="shared" si="12"/>
        <v>-56.802146689421015</v>
      </c>
      <c r="L124" s="53" t="str">
        <f>IMSUM(IMPRODUCT(COMPLEX(-('B4 at 100Hz'!C$13/'B4 at 100Hz'!C$23),0),H124),IMDIV(IMPRODUCT(COMPLEX(-'B4 at 100Hz'!C$38,0),J124),IMSUM(COMPLEX('B4 at 100Hz'!C$38,0),IMPRODUCT(COMPLEX('B4 at 100Hz'!C$39,0),C124))),IMDIV(IMPRODUCT(COMPLEX('B4 at 100Hz'!C$39*'B4 at 100Hz'!C$13/'B4 at 100Hz'!C$23,0),C124,H124),IMSUM(COMPLEX('B4 at 100Hz'!C$38,0),IMPRODUCT(COMPLEX('B4 at 100Hz'!C$39,0),C124))))</f>
        <v>0.0000208192066127158+0.0000136225930362015i</v>
      </c>
      <c r="M124" s="41">
        <f t="shared" si="13"/>
        <v>33.197853310578999</v>
      </c>
      <c r="N124" s="52" t="str">
        <f>IMPRODUCT(COMPLEX(('B4 at 100Hz'!C$9*'B4 at 100Hz'!C$13)/(2*PI()),0),C124,C124,H124)</f>
        <v>-0.0484669318874485+0.133149397381955i</v>
      </c>
      <c r="O124" s="41">
        <f t="shared" si="14"/>
        <v>110.00171538996244</v>
      </c>
      <c r="P124" s="39" t="str">
        <f>IMPRODUCT(COMPLEX(('B4 at 100Hz'!C$9*'B4 at 100Hz'!C$23)/(2*PI()),0),C124,C124,J124)</f>
        <v>-0.0918352979066471+0.140350521841025i</v>
      </c>
      <c r="Q124" s="36">
        <f t="shared" si="15"/>
        <v>123.19785331057898</v>
      </c>
      <c r="R124" s="54" t="str">
        <f>IMPRODUCT(COMPLEX(('B4 at 100Hz'!C$9*'B4 at 100Hz'!C$23)/(2*PI()),0),C124,C124,L124)</f>
        <v>-0.0270676006407692-0.0177110931677106i</v>
      </c>
      <c r="S124" s="46">
        <f t="shared" si="16"/>
        <v>-146.80214668942097</v>
      </c>
      <c r="T124" s="51">
        <f>IMABS(IMDIV(D124,IMSUB(COMPLEX(1,0),IMPRODUCT(COMPLEX('B4 at 100Hz'!C$17,0),IMPRODUCT(C124,H124)))))</f>
        <v>14.421959839641818</v>
      </c>
      <c r="U124" s="34">
        <f>20*LOG10('B4 at 100Hz'!C$28*50000*IMABS(N124))</f>
        <v>77.006562516527936</v>
      </c>
      <c r="V124" s="35">
        <f>20*LOG10('B4 at 100Hz'!C$28*50000*IMABS(P124))</f>
        <v>78.471404772796319</v>
      </c>
      <c r="W124" s="35">
        <f>20*LOG10('B4 at 100Hz'!C$28*50000*IMABS(R124))</f>
        <v>64.176119342411326</v>
      </c>
      <c r="X124" s="41">
        <f>1000*'B4 at 100Hz'!C$28*IMABS(H124)</f>
        <v>0.18352540968127848</v>
      </c>
      <c r="Y124" s="41">
        <f>1000*'B4 at 100Hz'!C$28*IMABS(J124)</f>
        <v>0.12900740792977208</v>
      </c>
      <c r="Z124" s="41">
        <f>'B4 at 100Hz'!C$28*IMABS(IMPRODUCT(C124,J124))</f>
        <v>0.10942795575292505</v>
      </c>
      <c r="AA124" s="41">
        <f>1000*'B4 at 100Hz'!C$28*IMABS(L124)</f>
        <v>2.4880000100741855E-2</v>
      </c>
      <c r="AB124" s="54" t="str">
        <f t="shared" si="17"/>
        <v>-0.167369830434865+0.255788826055269i</v>
      </c>
      <c r="AC124" s="41">
        <f>20*LOG10('B4 at 100Hz'!C$28*50000*IMABS(AB124))</f>
        <v>83.684755512596581</v>
      </c>
      <c r="AD124" s="41">
        <f t="shared" si="18"/>
        <v>15284.026275373924</v>
      </c>
      <c r="AE124" s="36">
        <f t="shared" si="19"/>
        <v>123.19785331057898</v>
      </c>
      <c r="AG124" s="78"/>
      <c r="AH124" s="2"/>
      <c r="AI124" s="2"/>
      <c r="AJ124" s="2"/>
      <c r="AK124" s="4"/>
      <c r="AL124" s="4"/>
      <c r="AM124" s="4"/>
      <c r="AN124" s="4"/>
      <c r="AO124" s="4"/>
      <c r="AP124" s="4"/>
      <c r="AQ124" s="5"/>
      <c r="AR124" s="5"/>
      <c r="AS124" s="4"/>
      <c r="AT124" s="12"/>
      <c r="AU124" s="12"/>
    </row>
    <row r="125" spans="2:47" x14ac:dyDescent="0.25">
      <c r="B125" s="38">
        <v>138</v>
      </c>
      <c r="C125" s="30" t="str">
        <f t="shared" si="10"/>
        <v>867.079572390783i</v>
      </c>
      <c r="D125" s="31" t="str">
        <f>COMPLEX('B4 at 100Hz'!C$18,2*PI()*B125*'B4 at 100Hz'!C$19)</f>
        <v>6</v>
      </c>
      <c r="E125" s="32" t="str">
        <f>IMSUB(COMPLEX(1,0),IMDIV(COMPLEX('B4 at 100Hz'!C$38,0),IMSUM(COMPLEX('B4 at 100Hz'!C$38,0),IMPRODUCT(C125,COMPLEX('B4 at 100Hz'!C$39,0)))))</f>
        <v>0.989397300128505+0.102422080758644i</v>
      </c>
      <c r="F125" s="32" t="str">
        <f>IMDIV(IMPRODUCT(C125,COMPLEX(('B4 at 100Hz'!C$39*'B4 at 100Hz'!C$13/'B4 at 100Hz'!C$23),0)),IMSUM(COMPLEX('B4 at 100Hz'!C$38,0),IMPRODUCT(C125,COMPLEX('B4 at 100Hz'!C$39,0))))</f>
        <v>0.587553009620319+0.0608232929213581i</v>
      </c>
      <c r="G125" s="43" t="str">
        <f>IMPRODUCT(F125,IMSUB(COMPLEX(1,0),IMDIV(IMPRODUCT(COMPLEX('B4 at 100Hz'!C$38,0),E125),IMSUM(COMPLEX(0-(2*PI()*B125)^2*'B4 at 100Hz'!C$37,0),IMPRODUCT(C125,COMPLEX(0,0)),IMPRODUCT(COMPLEX('B4 at 100Hz'!C$38,0),E125)))))</f>
        <v>1.19374959641509+0.260215840502436i</v>
      </c>
      <c r="H125" s="45" t="str">
        <f>IMDIV(COMPLEX('B4 at 100Hz'!C$17,0),IMPRODUCT(D125,IMSUM(COMPLEX('B4 at 100Hz'!C$15-(2*PI()*B125)^2*'B4 at 100Hz'!C$14,0),IMPRODUCT(C125,IMSUM(COMPLEX('B4 at 100Hz'!C$16,0),IMDIV(COMPLEX('B4 at 100Hz'!C$17^2,0),D125))),IMPRODUCT(COMPLEX('B4 at 100Hz'!C$13*'B4 at 100Hz'!C$38/'B4 at 100Hz'!C$23,0),G125))))</f>
        <v>0.0000559661177381197-0.000176749745793079i</v>
      </c>
      <c r="I125" s="40">
        <f t="shared" si="11"/>
        <v>-72.430106821769812</v>
      </c>
      <c r="J125" s="33" t="str">
        <f>IMPRODUCT(IMDIV(IMPRODUCT(COMPLEX(-'B4 at 100Hz'!C$38,0),F125),IMSUM(IMPRODUCT(COMPLEX('B4 at 100Hz'!C$38,0),E125),COMPLEX(Calculations!C$3-(2*PI()*B125)^2*'B4 at 100Hz'!C$37,0),IMPRODUCT(COMPLEX(Calculations!C$4,0),C125))),H125)</f>
        <v>0.0000592326266135988-0.000103146223135935i</v>
      </c>
      <c r="K125" s="40">
        <f t="shared" si="12"/>
        <v>-60.133023814415878</v>
      </c>
      <c r="L125" s="53" t="str">
        <f>IMSUM(IMPRODUCT(COMPLEX(-('B4 at 100Hz'!C$13/'B4 at 100Hz'!C$23),0),H125),IMDIV(IMPRODUCT(COMPLEX(-'B4 at 100Hz'!C$38,0),J125),IMSUM(COMPLEX('B4 at 100Hz'!C$38,0),IMPRODUCT(COMPLEX('B4 at 100Hz'!C$39,0),C125))),IMDIV(IMPRODUCT(COMPLEX('B4 at 100Hz'!C$39*'B4 at 100Hz'!C$13/'B4 at 100Hz'!C$23,0),C125,H125),IMSUM(COMPLEX('B4 at 100Hz'!C$38,0),IMPRODUCT(COMPLEX('B4 at 100Hz'!C$39,0),C125))))</f>
        <v>0.0000203345411325129+0.0000116772892466812i</v>
      </c>
      <c r="M125" s="41">
        <f t="shared" si="13"/>
        <v>29.866976185584743</v>
      </c>
      <c r="N125" s="52" t="str">
        <f>IMPRODUCT(COMPLEX(('B4 at 100Hz'!C$9*'B4 at 100Hz'!C$13)/(2*PI()),0),C125,C125,H125)</f>
        <v>-0.0451520774335088+0.142597316571886i</v>
      </c>
      <c r="O125" s="41">
        <f t="shared" si="14"/>
        <v>107.56989317823019</v>
      </c>
      <c r="P125" s="39" t="str">
        <f>IMPRODUCT(COMPLEX(('B4 at 100Hz'!C$9*'B4 at 100Hz'!C$23)/(2*PI()),0),C125,C125,J125)</f>
        <v>-0.0804705949522654+0.140129493108148i</v>
      </c>
      <c r="Q125" s="36">
        <f t="shared" si="15"/>
        <v>119.86697618558416</v>
      </c>
      <c r="R125" s="54" t="str">
        <f>IMPRODUCT(COMPLEX(('B4 at 100Hz'!C$9*'B4 at 100Hz'!C$23)/(2*PI()),0),C125,C125,L125)</f>
        <v>-0.0276255286413207-0.0158642030048756i</v>
      </c>
      <c r="S125" s="46">
        <f t="shared" si="16"/>
        <v>-150.13302381441528</v>
      </c>
      <c r="T125" s="51">
        <f>IMABS(IMDIV(D125,IMSUB(COMPLEX(1,0),IMPRODUCT(COMPLEX('B4 at 100Hz'!C$17,0),IMPRODUCT(C125,H125)))))</f>
        <v>15.87219798060233</v>
      </c>
      <c r="U125" s="34">
        <f>20*LOG10('B4 at 100Hz'!C$28*50000*IMABS(N125))</f>
        <v>77.476585007878654</v>
      </c>
      <c r="V125" s="35">
        <f>20*LOG10('B4 at 100Hz'!C$28*50000*IMABS(P125))</f>
        <v>78.147766778079941</v>
      </c>
      <c r="W125" s="35">
        <f>20*LOG10('B4 at 100Hz'!C$28*50000*IMABS(R125))</f>
        <v>64.043387705819612</v>
      </c>
      <c r="X125" s="41">
        <f>1000*'B4 at 100Hz'!C$28*IMABS(H125)</f>
        <v>0.18539870272630046</v>
      </c>
      <c r="Y125" s="41">
        <f>1000*'B4 at 100Hz'!C$28*IMABS(J125)</f>
        <v>0.11894388341883792</v>
      </c>
      <c r="Z125" s="41">
        <f>'B4 at 100Hz'!C$28*IMABS(IMPRODUCT(C125,J125))</f>
        <v>0.10313381157330513</v>
      </c>
      <c r="AA125" s="41">
        <f>1000*'B4 at 100Hz'!C$28*IMABS(L125)</f>
        <v>2.3448937016856762E-2</v>
      </c>
      <c r="AB125" s="54" t="str">
        <f t="shared" si="17"/>
        <v>-0.153248201027095+0.266862606675158i</v>
      </c>
      <c r="AC125" s="41">
        <f>20*LOG10('B4 at 100Hz'!C$28*50000*IMABS(AB125))</f>
        <v>83.742930234129432</v>
      </c>
      <c r="AD125" s="41">
        <f t="shared" si="18"/>
        <v>15386.736330318805</v>
      </c>
      <c r="AE125" s="36">
        <f t="shared" si="19"/>
        <v>119.86697618558419</v>
      </c>
      <c r="AG125" s="78"/>
      <c r="AH125" s="2"/>
      <c r="AI125" s="2"/>
      <c r="AJ125" s="2"/>
      <c r="AK125" s="4"/>
      <c r="AL125" s="4"/>
      <c r="AM125" s="4"/>
      <c r="AN125" s="4"/>
      <c r="AO125" s="4"/>
      <c r="AP125" s="4"/>
      <c r="AQ125" s="5"/>
      <c r="AR125" s="5"/>
      <c r="AS125" s="4"/>
      <c r="AT125" s="12"/>
      <c r="AU125" s="12"/>
    </row>
    <row r="126" spans="2:47" x14ac:dyDescent="0.25">
      <c r="B126" s="38">
        <v>141</v>
      </c>
      <c r="C126" s="30" t="str">
        <f t="shared" si="10"/>
        <v>885.929128312322i</v>
      </c>
      <c r="D126" s="31" t="str">
        <f>COMPLEX('B4 at 100Hz'!C$18,2*PI()*B126*'B4 at 100Hz'!C$19)</f>
        <v>6</v>
      </c>
      <c r="E126" s="32" t="str">
        <f>IMSUB(COMPLEX(1,0),IMDIV(COMPLEX('B4 at 100Hz'!C$38,0),IMSUM(COMPLEX('B4 at 100Hz'!C$38,0),IMPRODUCT(C126,COMPLEX('B4 at 100Hz'!C$39,0)))))</f>
        <v>0.989839143480439+0.100287653848069i</v>
      </c>
      <c r="F126" s="32" t="str">
        <f>IMDIV(IMPRODUCT(C126,COMPLEX(('B4 at 100Hz'!C$39*'B4 at 100Hz'!C$13/'B4 at 100Hz'!C$23),0)),IMSUM(COMPLEX('B4 at 100Hz'!C$38,0),IMPRODUCT(C126,COMPLEX('B4 at 100Hz'!C$39,0))))</f>
        <v>0.587815398037162+0.0595557647454064i</v>
      </c>
      <c r="G126" s="43" t="str">
        <f>IMPRODUCT(F126,IMSUB(COMPLEX(1,0),IMDIV(IMPRODUCT(COMPLEX('B4 at 100Hz'!C$38,0),E126),IMSUM(COMPLEX(0-(2*PI()*B126)^2*'B4 at 100Hz'!C$37,0),IMPRODUCT(C126,COMPLEX(0,0)),IMPRODUCT(COMPLEX('B4 at 100Hz'!C$38,0),E126)))))</f>
        <v>1.14717789911246+0.233857307350119i</v>
      </c>
      <c r="H126" s="45" t="str">
        <f>IMDIV(COMPLEX('B4 at 100Hz'!C$17,0),IMPRODUCT(D126,IMSUM(COMPLEX('B4 at 100Hz'!C$15-(2*PI()*B126)^2*'B4 at 100Hz'!C$14,0),IMPRODUCT(C126,IMSUM(COMPLEX('B4 at 100Hz'!C$16,0),IMDIV(COMPLEX('B4 at 100Hz'!C$17^2,0),D126))),IMPRODUCT(COMPLEX('B4 at 100Hz'!C$13*'B4 at 100Hz'!C$38/'B4 at 100Hz'!C$23,0),G126))))</f>
        <v>0.0000488603975297559-0.000179847455605627i</v>
      </c>
      <c r="I126" s="40">
        <f t="shared" si="11"/>
        <v>-74.800912200968185</v>
      </c>
      <c r="J126" s="33" t="str">
        <f>IMPRODUCT(IMDIV(IMPRODUCT(COMPLEX(-'B4 at 100Hz'!C$38,0),F126),IMSUM(IMPRODUCT(COMPLEX('B4 at 100Hz'!C$38,0),E126),COMPLEX(Calculations!C$3-(2*PI()*B126)^2*'B4 at 100Hz'!C$37,0),IMPRODUCT(COMPLEX(Calculations!C$4,0),C126))),H126)</f>
        <v>0.0000493487298876752-0.0000980286028268293i</v>
      </c>
      <c r="K126" s="40">
        <f t="shared" si="12"/>
        <v>-63.278788845487718</v>
      </c>
      <c r="L126" s="53" t="str">
        <f>IMSUM(IMPRODUCT(COMPLEX(-('B4 at 100Hz'!C$13/'B4 at 100Hz'!C$23),0),H126),IMDIV(IMPRODUCT(COMPLEX(-'B4 at 100Hz'!C$38,0),J126),IMSUM(COMPLEX('B4 at 100Hz'!C$38,0),IMPRODUCT(COMPLEX('B4 at 100Hz'!C$39,0),C126))),IMDIV(IMPRODUCT(COMPLEX('B4 at 100Hz'!C$39*'B4 at 100Hz'!C$13/'B4 at 100Hz'!C$23,0),C126,H126),IMSUM(COMPLEX('B4 at 100Hz'!C$38,0),IMPRODUCT(COMPLEX('B4 at 100Hz'!C$39,0),C126))))</f>
        <v>0.0000197457614265469+9.94024416308945E-06i</v>
      </c>
      <c r="M126" s="41">
        <f t="shared" si="13"/>
        <v>26.721211154513824</v>
      </c>
      <c r="N126" s="52" t="str">
        <f>IMPRODUCT(COMPLEX(('B4 at 100Hz'!C$9*'B4 at 100Hz'!C$13)/(2*PI()),0),C126,C126,H126)</f>
        <v>-0.0411518727215318+0.15147358549154i</v>
      </c>
      <c r="O126" s="41">
        <f t="shared" si="14"/>
        <v>105.1990877990318</v>
      </c>
      <c r="P126" s="39" t="str">
        <f>IMPRODUCT(COMPLEX(('B4 at 100Hz'!C$9*'B4 at 100Hz'!C$23)/(2*PI()),0),C126,C126,J126)</f>
        <v>-0.0699893971615802+0.139030180352327i</v>
      </c>
      <c r="Q126" s="36">
        <f t="shared" si="15"/>
        <v>116.7212111545123</v>
      </c>
      <c r="R126" s="54" t="str">
        <f>IMPRODUCT(COMPLEX(('B4 at 100Hz'!C$9*'B4 at 100Hz'!C$23)/(2*PI()),0),C126,C126,L126)</f>
        <v>-0.0280046506138257-0.0140978642854048i</v>
      </c>
      <c r="S126" s="46">
        <f t="shared" si="16"/>
        <v>-153.27878884548628</v>
      </c>
      <c r="T126" s="51">
        <f>IMABS(IMDIV(D126,IMSUB(COMPLEX(1,0),IMPRODUCT(COMPLEX('B4 at 100Hz'!C$17,0),IMPRODUCT(C126,H126)))))</f>
        <v>17.545514251312969</v>
      </c>
      <c r="U126" s="34">
        <f>20*LOG10('B4 at 100Hz'!C$28*50000*IMABS(N126))</f>
        <v>77.895405897171941</v>
      </c>
      <c r="V126" s="35">
        <f>20*LOG10('B4 at 100Hz'!C$28*50000*IMABS(P126))</f>
        <v>77.822559023727763</v>
      </c>
      <c r="W126" s="35">
        <f>20*LOG10('B4 at 100Hz'!C$28*50000*IMABS(R126))</f>
        <v>63.904980476550286</v>
      </c>
      <c r="X126" s="41">
        <f>1000*'B4 at 100Hz'!C$28*IMABS(H126)</f>
        <v>0.18636642866831932</v>
      </c>
      <c r="Y126" s="41">
        <f>1000*'B4 at 100Hz'!C$28*IMABS(J126)</f>
        <v>0.10974927841998312</v>
      </c>
      <c r="Z126" s="41">
        <f>'B4 at 100Hz'!C$28*IMABS(IMPRODUCT(C126,J126))</f>
        <v>9.7230082563521961E-2</v>
      </c>
      <c r="AA126" s="41">
        <f>1000*'B4 at 100Hz'!C$28*IMABS(L126)</f>
        <v>2.210664036745388E-2</v>
      </c>
      <c r="AB126" s="54" t="str">
        <f t="shared" si="17"/>
        <v>-0.139145920496938+0.276405901558462i</v>
      </c>
      <c r="AC126" s="41">
        <f>20*LOG10('B4 at 100Hz'!C$28*50000*IMABS(AB126))</f>
        <v>83.791323529942986</v>
      </c>
      <c r="AD126" s="41">
        <f t="shared" si="18"/>
        <v>15472.702544100577</v>
      </c>
      <c r="AE126" s="36">
        <f t="shared" si="19"/>
        <v>116.7212111545123</v>
      </c>
      <c r="AG126" s="78"/>
      <c r="AH126" s="2"/>
      <c r="AI126" s="2"/>
      <c r="AJ126" s="2"/>
      <c r="AK126" s="4"/>
      <c r="AL126" s="4"/>
      <c r="AM126" s="4"/>
      <c r="AN126" s="4"/>
      <c r="AO126" s="4"/>
      <c r="AP126" s="4"/>
      <c r="AQ126" s="5"/>
      <c r="AR126" s="5"/>
      <c r="AS126" s="4"/>
      <c r="AT126" s="12"/>
      <c r="AU126" s="12"/>
    </row>
    <row r="127" spans="2:47" x14ac:dyDescent="0.25">
      <c r="B127" s="38">
        <v>145</v>
      </c>
      <c r="C127" s="30" t="str">
        <f t="shared" si="10"/>
        <v>911.06186954104i</v>
      </c>
      <c r="D127" s="31" t="str">
        <f>COMPLEX('B4 at 100Hz'!C$18,2*PI()*B127*'B4 at 100Hz'!C$19)</f>
        <v>6</v>
      </c>
      <c r="E127" s="32" t="str">
        <f>IMSUB(COMPLEX(1,0),IMDIV(COMPLEX('B4 at 100Hz'!C$38,0),IMSUM(COMPLEX('B4 at 100Hz'!C$38,0),IMPRODUCT(C127,COMPLEX('B4 at 100Hz'!C$39,0)))))</f>
        <v>0.990386695186138+0.0975750438607031i</v>
      </c>
      <c r="F127" s="32" t="str">
        <f>IMDIV(IMPRODUCT(C127,COMPLEX(('B4 at 100Hz'!C$39*'B4 at 100Hz'!C$13/'B4 at 100Hz'!C$23),0)),IMSUM(COMPLEX('B4 at 100Hz'!C$38,0),IMPRODUCT(C127,COMPLEX('B4 at 100Hz'!C$39,0))))</f>
        <v>0.588140561298234+0.0579448828865255i</v>
      </c>
      <c r="G127" s="43" t="str">
        <f>IMPRODUCT(F127,IMSUB(COMPLEX(1,0),IMDIV(IMPRODUCT(COMPLEX('B4 at 100Hz'!C$38,0),E127),IMSUM(COMPLEX(0-(2*PI()*B127)^2*'B4 at 100Hz'!C$37,0),IMPRODUCT(C127,COMPLEX(0,0)),IMPRODUCT(COMPLEX('B4 at 100Hz'!C$38,0),E127)))))</f>
        <v>1.09387388215397+0.205522141771721i</v>
      </c>
      <c r="H127" s="45" t="str">
        <f>IMDIV(COMPLEX('B4 at 100Hz'!C$17,0),IMPRODUCT(D127,IMSUM(COMPLEX('B4 at 100Hz'!C$15-(2*PI()*B127)^2*'B4 at 100Hz'!C$14,0),IMPRODUCT(C127,IMSUM(COMPLEX('B4 at 100Hz'!C$16,0),IMDIV(COMPLEX('B4 at 100Hz'!C$17^2,0),D127))),IMPRODUCT(COMPLEX('B4 at 100Hz'!C$13*'B4 at 100Hz'!C$38/'B4 at 100Hz'!C$23,0),G127))))</f>
        <v>0.0000392512936711393-0.000182311942522931i</v>
      </c>
      <c r="I127" s="40">
        <f t="shared" si="11"/>
        <v>-77.849831983017523</v>
      </c>
      <c r="J127" s="33" t="str">
        <f>IMPRODUCT(IMDIV(IMPRODUCT(COMPLEX(-'B4 at 100Hz'!C$38,0),F127),IMSUM(IMPRODUCT(COMPLEX('B4 at 100Hz'!C$38,0),E127),COMPLEX(Calculations!C$3-(2*PI()*B127)^2*'B4 at 100Hz'!C$37,0),IMPRODUCT(COMPLEX(Calculations!C$4,0),C127))),H127)</f>
        <v>0.0000382426187326946-0.0000910151069621817i</v>
      </c>
      <c r="K127" s="40">
        <f t="shared" si="12"/>
        <v>-67.208886325875099</v>
      </c>
      <c r="L127" s="53" t="str">
        <f>IMSUM(IMPRODUCT(COMPLEX(-('B4 at 100Hz'!C$13/'B4 at 100Hz'!C$23),0),H127),IMDIV(IMPRODUCT(COMPLEX(-'B4 at 100Hz'!C$38,0),J127),IMSUM(COMPLEX('B4 at 100Hz'!C$38,0),IMPRODUCT(COMPLEX('B4 at 100Hz'!C$39,0),C127))),IMDIV(IMPRODUCT(COMPLEX('B4 at 100Hz'!C$39*'B4 at 100Hz'!C$13/'B4 at 100Hz'!C$23,0),C127,H127),IMSUM(COMPLEX('B4 at 100Hz'!C$38,0),IMPRODUCT(COMPLEX('B4 at 100Hz'!C$39,0),C127))))</f>
        <v>0.000018853129299309+7.92168530891555E-06i</v>
      </c>
      <c r="M127" s="41">
        <f t="shared" si="13"/>
        <v>22.791113674125608</v>
      </c>
      <c r="N127" s="52" t="str">
        <f>IMPRODUCT(COMPLEX(('B4 at 100Hz'!C$9*'B4 at 100Hz'!C$13)/(2*PI()),0),C127,C127,H127)</f>
        <v>-0.0349610414944043+0.162384848786683i</v>
      </c>
      <c r="O127" s="41">
        <f t="shared" si="14"/>
        <v>102.15016801698248</v>
      </c>
      <c r="P127" s="39" t="str">
        <f>IMPRODUCT(COMPLEX(('B4 at 100Hz'!C$9*'B4 at 100Hz'!C$23)/(2*PI()),0),C127,C127,J127)</f>
        <v>-0.0573590138678323+0.136510964871839i</v>
      </c>
      <c r="Q127" s="36">
        <f t="shared" si="15"/>
        <v>112.79111367412497</v>
      </c>
      <c r="R127" s="54" t="str">
        <f>IMPRODUCT(COMPLEX(('B4 at 100Hz'!C$9*'B4 at 100Hz'!C$23)/(2*PI()),0),C127,C127,L127)</f>
        <v>-0.0282772712948809-0.0118815100154799i</v>
      </c>
      <c r="S127" s="46">
        <f t="shared" si="16"/>
        <v>-157.2088863258744</v>
      </c>
      <c r="T127" s="51">
        <f>IMABS(IMDIV(D127,IMSUB(COMPLEX(1,0),IMPRODUCT(COMPLEX('B4 at 100Hz'!C$17,0),IMPRODUCT(C127,H127)))))</f>
        <v>20.156975575437198</v>
      </c>
      <c r="U127" s="34">
        <f>20*LOG10('B4 at 100Hz'!C$28*50000*IMABS(N127))</f>
        <v>78.387092370085483</v>
      </c>
      <c r="V127" s="35">
        <f>20*LOG10('B4 at 100Hz'!C$28*50000*IMABS(P127))</f>
        <v>77.388855531675176</v>
      </c>
      <c r="W127" s="35">
        <f>20*LOG10('B4 at 100Hz'!C$28*50000*IMABS(R127))</f>
        <v>63.714254776089561</v>
      </c>
      <c r="X127" s="41">
        <f>1000*'B4 at 100Hz'!C$28*IMABS(H127)</f>
        <v>0.18648943251922487</v>
      </c>
      <c r="Y127" s="41">
        <f>1000*'B4 at 100Hz'!C$28*IMABS(J127)</f>
        <v>9.872308535936071E-2</v>
      </c>
      <c r="Z127" s="41">
        <f>'B4 at 100Hz'!C$28*IMABS(IMPRODUCT(C127,J127))</f>
        <v>8.9942838714358833E-2</v>
      </c>
      <c r="AA127" s="41">
        <f>1000*'B4 at 100Hz'!C$28*IMABS(L127)</f>
        <v>2.0449781967296177E-2</v>
      </c>
      <c r="AB127" s="54" t="str">
        <f t="shared" si="17"/>
        <v>-0.120597326657118+0.287014303643042i</v>
      </c>
      <c r="AC127" s="41">
        <f>20*LOG10('B4 at 100Hz'!C$28*50000*IMABS(AB127))</f>
        <v>83.84357562107418</v>
      </c>
      <c r="AD127" s="41">
        <f t="shared" si="18"/>
        <v>15566.062900790304</v>
      </c>
      <c r="AE127" s="36">
        <f t="shared" si="19"/>
        <v>112.79111367412504</v>
      </c>
      <c r="AG127" s="78"/>
      <c r="AH127" s="2"/>
      <c r="AI127" s="2"/>
      <c r="AJ127" s="2"/>
      <c r="AK127" s="4"/>
      <c r="AL127" s="4"/>
      <c r="AM127" s="4"/>
      <c r="AN127" s="4"/>
      <c r="AO127" s="4"/>
      <c r="AP127" s="4"/>
      <c r="AQ127" s="5"/>
      <c r="AR127" s="5"/>
      <c r="AS127" s="4"/>
      <c r="AT127" s="12"/>
      <c r="AU127" s="12"/>
    </row>
    <row r="128" spans="2:47" x14ac:dyDescent="0.25">
      <c r="B128" s="38">
        <v>148</v>
      </c>
      <c r="C128" s="30" t="str">
        <f t="shared" si="10"/>
        <v>929.911425462579i</v>
      </c>
      <c r="D128" s="31" t="str">
        <f>COMPLEX('B4 at 100Hz'!C$18,2*PI()*B128*'B4 at 100Hz'!C$19)</f>
        <v>6</v>
      </c>
      <c r="E128" s="32" t="str">
        <f>IMSUB(COMPLEX(1,0),IMDIV(COMPLEX('B4 at 100Hz'!C$38,0),IMSUM(COMPLEX('B4 at 100Hz'!C$38,0),IMPRODUCT(C128,COMPLEX('B4 at 100Hz'!C$39,0)))))</f>
        <v>0.990768912651759+0.095634064927776i</v>
      </c>
      <c r="F128" s="32" t="str">
        <f>IMDIV(IMPRODUCT(C128,COMPLEX(('B4 at 100Hz'!C$39*'B4 at 100Hz'!C$13/'B4 at 100Hz'!C$23),0)),IMSUM(COMPLEX('B4 at 100Hz'!C$38,0),IMPRODUCT(C128,COMPLEX('B4 at 100Hz'!C$39,0))))</f>
        <v>0.588367540917268+0.056792233679273i</v>
      </c>
      <c r="G128" s="43" t="str">
        <f>IMPRODUCT(F128,IMSUB(COMPLEX(1,0),IMDIV(IMPRODUCT(COMPLEX('B4 at 100Hz'!C$38,0),E128),IMSUM(COMPLEX(0-(2*PI()*B128)^2*'B4 at 100Hz'!C$37,0),IMPRODUCT(C128,COMPLEX(0,0)),IMPRODUCT(COMPLEX('B4 at 100Hz'!C$38,0),E128)))))</f>
        <v>1.05929843989361+0.188143444105527i</v>
      </c>
      <c r="H128" s="45" t="str">
        <f>IMDIV(COMPLEX('B4 at 100Hz'!C$17,0),IMPRODUCT(D128,IMSUM(COMPLEX('B4 at 100Hz'!C$15-(2*PI()*B128)^2*'B4 at 100Hz'!C$14,0),IMPRODUCT(C128,IMSUM(COMPLEX('B4 at 100Hz'!C$16,0),IMDIV(COMPLEX('B4 at 100Hz'!C$17^2,0),D128))),IMPRODUCT(COMPLEX('B4 at 100Hz'!C$13*'B4 at 100Hz'!C$38/'B4 at 100Hz'!C$23,0),G128))))</f>
        <v>0.0000321274235154903-0.000183065232584689i</v>
      </c>
      <c r="I128" s="40">
        <f t="shared" si="11"/>
        <v>-80.046119582095713</v>
      </c>
      <c r="J128" s="33" t="str">
        <f>IMPRODUCT(IMDIV(IMPRODUCT(COMPLEX(-'B4 at 100Hz'!C$38,0),F128),IMSUM(IMPRODUCT(COMPLEX('B4 at 100Hz'!C$38,0),E128),COMPLEX(Calculations!C$3-(2*PI()*B128)^2*'B4 at 100Hz'!C$37,0),IMPRODUCT(COMPLEX(Calculations!C$4,0),C128))),H128)</f>
        <v>0.0000312614376197145-0.0000857725306634768i</v>
      </c>
      <c r="K128" s="40">
        <f t="shared" si="12"/>
        <v>-69.974764378229878</v>
      </c>
      <c r="L128" s="53" t="str">
        <f>IMSUM(IMPRODUCT(COMPLEX(-('B4 at 100Hz'!C$13/'B4 at 100Hz'!C$23),0),H128),IMDIV(IMPRODUCT(COMPLEX(-'B4 at 100Hz'!C$38,0),J128),IMSUM(COMPLEX('B4 at 100Hz'!C$38,0),IMPRODUCT(COMPLEX('B4 at 100Hz'!C$39,0),C128))),IMDIV(IMPRODUCT(COMPLEX('B4 at 100Hz'!C$39*'B4 at 100Hz'!C$13/'B4 at 100Hz'!C$23,0),C128,H128),IMSUM(COMPLEX('B4 at 100Hz'!C$38,0),IMPRODUCT(COMPLEX('B4 at 100Hz'!C$39,0),C128))))</f>
        <v>0.0000181347636259922+6.60956109673962E-06i</v>
      </c>
      <c r="M128" s="41">
        <f t="shared" si="13"/>
        <v>20.025235621770115</v>
      </c>
      <c r="N128" s="52" t="str">
        <f>IMPRODUCT(COMPLEX(('B4 at 100Hz'!C$9*'B4 at 100Hz'!C$13)/(2*PI()),0),C128,C128,H128)</f>
        <v>-0.0298121783991912+0.169872737223164i</v>
      </c>
      <c r="O128" s="41">
        <f t="shared" si="14"/>
        <v>99.953880417904273</v>
      </c>
      <c r="P128" s="39" t="str">
        <f>IMPRODUCT(COMPLEX(('B4 at 100Hz'!C$9*'B4 at 100Hz'!C$23)/(2*PI()),0),C128,C128,J128)</f>
        <v>-0.0488484091800624+0.134026199473843i</v>
      </c>
      <c r="Q128" s="36">
        <f t="shared" si="15"/>
        <v>110.02523562177016</v>
      </c>
      <c r="R128" s="54" t="str">
        <f>IMPRODUCT(COMPLEX(('B4 at 100Hz'!C$9*'B4 at 100Hz'!C$23)/(2*PI()),0),C128,C128,L128)</f>
        <v>-0.0283369678887554-0.0103279493694989i</v>
      </c>
      <c r="S128" s="46">
        <f t="shared" si="16"/>
        <v>-159.97476437822988</v>
      </c>
      <c r="T128" s="51">
        <f>IMABS(IMDIV(D128,IMSUB(COMPLEX(1,0),IMPRODUCT(COMPLEX('B4 at 100Hz'!C$17,0),IMPRODUCT(C128,H128)))))</f>
        <v>22.401641040498372</v>
      </c>
      <c r="U128" s="34">
        <f>20*LOG10('B4 at 100Hz'!C$28*50000*IMABS(N128))</f>
        <v>78.713614695257718</v>
      </c>
      <c r="V128" s="35">
        <f>20*LOG10('B4 at 100Hz'!C$28*50000*IMABS(P128))</f>
        <v>77.064871189311106</v>
      </c>
      <c r="W128" s="35">
        <f>20*LOG10('B4 at 100Hz'!C$28*50000*IMABS(R128))</f>
        <v>63.568144696925117</v>
      </c>
      <c r="X128" s="41">
        <f>1000*'B4 at 100Hz'!C$28*IMABS(H128)</f>
        <v>0.18586298911571922</v>
      </c>
      <c r="Y128" s="41">
        <f>1000*'B4 at 100Hz'!C$28*IMABS(J128)</f>
        <v>9.129186436078722E-2</v>
      </c>
      <c r="Z128" s="41">
        <f>'B4 at 100Hz'!C$28*IMABS(IMPRODUCT(C128,J128))</f>
        <v>8.4893347720876075E-2</v>
      </c>
      <c r="AA128" s="41">
        <f>1000*'B4 at 100Hz'!C$28*IMABS(L128)</f>
        <v>1.9301708464852109E-2</v>
      </c>
      <c r="AB128" s="54" t="str">
        <f t="shared" si="17"/>
        <v>-0.106997555468009+0.293570987327508i</v>
      </c>
      <c r="AC128" s="41">
        <f>20*LOG10('B4 at 100Hz'!C$28*50000*IMABS(AB128))</f>
        <v>83.875339805109462</v>
      </c>
      <c r="AD128" s="41">
        <f t="shared" si="18"/>
        <v>15623.092001631594</v>
      </c>
      <c r="AE128" s="36">
        <f t="shared" si="19"/>
        <v>110.02523562177007</v>
      </c>
      <c r="AG128" s="78"/>
      <c r="AH128" s="2"/>
      <c r="AI128" s="2"/>
      <c r="AJ128" s="2"/>
      <c r="AK128" s="4"/>
      <c r="AL128" s="4"/>
      <c r="AM128" s="4"/>
      <c r="AN128" s="4"/>
      <c r="AO128" s="4"/>
      <c r="AP128" s="4"/>
      <c r="AQ128" s="5"/>
      <c r="AR128" s="5"/>
      <c r="AS128" s="4"/>
      <c r="AT128" s="12"/>
      <c r="AU128" s="12"/>
    </row>
    <row r="129" spans="2:47" x14ac:dyDescent="0.25">
      <c r="B129" s="38">
        <v>151</v>
      </c>
      <c r="C129" s="30" t="str">
        <f t="shared" si="10"/>
        <v>948.760981384117i</v>
      </c>
      <c r="D129" s="31" t="str">
        <f>COMPLEX('B4 at 100Hz'!C$18,2*PI()*B129*'B4 at 100Hz'!C$19)</f>
        <v>6</v>
      </c>
      <c r="E129" s="32" t="str">
        <f>IMSUB(COMPLEX(1,0),IMDIV(COMPLEX('B4 at 100Hz'!C$38,0),IMSUM(COMPLEX('B4 at 100Hz'!C$38,0),IMPRODUCT(C129,COMPLEX('B4 at 100Hz'!C$39,0)))))</f>
        <v>0.991128845534571+0.0937681026995811i</v>
      </c>
      <c r="F129" s="32" t="str">
        <f>IMDIV(IMPRODUCT(C129,COMPLEX(('B4 at 100Hz'!C$39*'B4 at 100Hz'!C$13/'B4 at 100Hz'!C$23),0)),IMSUM(COMPLEX('B4 at 100Hz'!C$38,0),IMPRODUCT(C129,COMPLEX('B4 at 100Hz'!C$39,0))))</f>
        <v>0.588581286849798+0.0556841330983727i</v>
      </c>
      <c r="G129" s="43" t="str">
        <f>IMPRODUCT(F129,IMSUB(COMPLEX(1,0),IMDIV(IMPRODUCT(COMPLEX('B4 at 100Hz'!C$38,0),E129),IMSUM(COMPLEX(0-(2*PI()*B129)^2*'B4 at 100Hz'!C$37,0),IMPRODUCT(C129,COMPLEX(0,0)),IMPRODUCT(COMPLEX('B4 at 100Hz'!C$38,0),E129)))))</f>
        <v>1.02855044790067+0.173324759932819i</v>
      </c>
      <c r="H129" s="45" t="str">
        <f>IMDIV(COMPLEX('B4 at 100Hz'!C$17,0),IMPRODUCT(D129,IMSUM(COMPLEX('B4 at 100Hz'!C$15-(2*PI()*B129)^2*'B4 at 100Hz'!C$14,0),IMPRODUCT(C129,IMSUM(COMPLEX('B4 at 100Hz'!C$16,0),IMDIV(COMPLEX('B4 at 100Hz'!C$17^2,0),D129))),IMPRODUCT(COMPLEX('B4 at 100Hz'!C$13*'B4 at 100Hz'!C$38/'B4 at 100Hz'!C$23,0),G129))))</f>
        <v>0.0000251891760559942-0.000183010170807061i</v>
      </c>
      <c r="I129" s="40">
        <f t="shared" si="11"/>
        <v>-82.163156720655422</v>
      </c>
      <c r="J129" s="33" t="str">
        <f>IMPRODUCT(IMDIV(IMPRODUCT(COMPLEX(-'B4 at 100Hz'!C$38,0),F129),IMSUM(IMPRODUCT(COMPLEX('B4 at 100Hz'!C$38,0),E129),COMPLEX(Calculations!C$3-(2*PI()*B129)^2*'B4 at 100Hz'!C$37,0),IMPRODUCT(COMPLEX(Calculations!C$4,0),C129))),H129)</f>
        <v>0.0000252745634994254-0.0000806408864791763i</v>
      </c>
      <c r="K129" s="40">
        <f t="shared" si="12"/>
        <v>-72.597902859436815</v>
      </c>
      <c r="L129" s="53" t="str">
        <f>IMSUM(IMPRODUCT(COMPLEX(-('B4 at 100Hz'!C$13/'B4 at 100Hz'!C$23),0),H129),IMDIV(IMPRODUCT(COMPLEX(-'B4 at 100Hz'!C$38,0),J129),IMSUM(COMPLEX('B4 at 100Hz'!C$38,0),IMPRODUCT(COMPLEX('B4 at 100Hz'!C$39,0),C129))),IMDIV(IMPRODUCT(COMPLEX('B4 at 100Hz'!C$39*'B4 at 100Hz'!C$13/'B4 at 100Hz'!C$23,0),C129,H129),IMSUM(COMPLEX('B4 at 100Hz'!C$38,0),IMPRODUCT(COMPLEX('B4 at 100Hz'!C$39,0),C129))))</f>
        <v>0.0000173953912262224+5.45208441201907E-06i</v>
      </c>
      <c r="M129" s="41">
        <f t="shared" si="13"/>
        <v>17.40209714056359</v>
      </c>
      <c r="N129" s="52" t="str">
        <f>IMPRODUCT(COMPLEX(('B4 at 100Hz'!C$9*'B4 at 100Hz'!C$13)/(2*PI()),0),C129,C129,H129)</f>
        <v>-0.0243311277354123+0.176776081634738i</v>
      </c>
      <c r="O129" s="41">
        <f t="shared" si="14"/>
        <v>97.836843279344592</v>
      </c>
      <c r="P129" s="39" t="str">
        <f>IMPRODUCT(COMPLEX(('B4 at 100Hz'!C$9*'B4 at 100Hz'!C$23)/(2*PI()),0),C129,C129,J129)</f>
        <v>-0.0411107695618241+0.131167800440233i</v>
      </c>
      <c r="Q129" s="36">
        <f t="shared" si="15"/>
        <v>107.40209714056321</v>
      </c>
      <c r="R129" s="54" t="str">
        <f>IMPRODUCT(COMPLEX(('B4 at 100Hz'!C$9*'B4 at 100Hz'!C$23)/(2*PI()),0),C129,C129,L129)</f>
        <v>-0.0282947683806791-0.00886818029119376i</v>
      </c>
      <c r="S129" s="46">
        <f t="shared" si="16"/>
        <v>-162.59790285943643</v>
      </c>
      <c r="T129" s="51">
        <f>IMABS(IMDIV(D129,IMSUB(COMPLEX(1,0),IMPRODUCT(COMPLEX('B4 at 100Hz'!C$17,0),IMPRODUCT(C129,H129)))))</f>
        <v>24.845354096442097</v>
      </c>
      <c r="U129" s="34">
        <f>20*LOG10('B4 at 100Hz'!C$28*50000*IMABS(N129))</f>
        <v>79.009374390355674</v>
      </c>
      <c r="V129" s="35">
        <f>20*LOG10('B4 at 100Hz'!C$28*50000*IMABS(P129))</f>
        <v>76.742889102437616</v>
      </c>
      <c r="W129" s="35">
        <f>20*LOG10('B4 at 100Hz'!C$28*50000*IMABS(R129))</f>
        <v>63.420467248015967</v>
      </c>
      <c r="X129" s="41">
        <f>1000*'B4 at 100Hz'!C$28*IMABS(H129)</f>
        <v>0.18473553315269242</v>
      </c>
      <c r="Y129" s="41">
        <f>1000*'B4 at 100Hz'!C$28*IMABS(J129)</f>
        <v>8.4508911555136512E-2</v>
      </c>
      <c r="Z129" s="41">
        <f>'B4 at 100Hz'!C$28*IMABS(IMPRODUCT(C129,J129))</f>
        <v>8.0178757862754871E-2</v>
      </c>
      <c r="AA129" s="41">
        <f>1000*'B4 at 100Hz'!C$28*IMABS(L129)</f>
        <v>1.8229779492608147E-2</v>
      </c>
      <c r="AB129" s="54" t="str">
        <f t="shared" si="17"/>
        <v>-0.0937366656779155+0.299075701783777i</v>
      </c>
      <c r="AC129" s="41">
        <f>20*LOG10('B4 at 100Hz'!C$28*50000*IMABS(AB129))</f>
        <v>83.901966994164439</v>
      </c>
      <c r="AD129" s="41">
        <f t="shared" si="18"/>
        <v>15671.059144955094</v>
      </c>
      <c r="AE129" s="36">
        <f t="shared" si="19"/>
        <v>107.40209714056319</v>
      </c>
      <c r="AG129" s="78"/>
      <c r="AH129" s="2"/>
      <c r="AI129" s="2"/>
      <c r="AJ129" s="2"/>
      <c r="AK129" s="4"/>
      <c r="AL129" s="4"/>
      <c r="AM129" s="4"/>
      <c r="AN129" s="4"/>
      <c r="AO129" s="4"/>
      <c r="AP129" s="4"/>
      <c r="AQ129" s="5"/>
      <c r="AR129" s="5"/>
      <c r="AS129" s="4"/>
      <c r="AT129" s="12"/>
      <c r="AU129" s="12"/>
    </row>
    <row r="130" spans="2:47" x14ac:dyDescent="0.25">
      <c r="B130" s="38">
        <v>155</v>
      </c>
      <c r="C130" s="30" t="str">
        <f t="shared" si="10"/>
        <v>973.893722612836i</v>
      </c>
      <c r="D130" s="31" t="str">
        <f>COMPLEX('B4 at 100Hz'!C$18,2*PI()*B130*'B4 at 100Hz'!C$19)</f>
        <v>6</v>
      </c>
      <c r="E130" s="32" t="str">
        <f>IMSUB(COMPLEX(1,0),IMDIV(COMPLEX('B4 at 100Hz'!C$38,0),IMSUM(COMPLEX('B4 at 100Hz'!C$38,0),IMPRODUCT(C130,COMPLEX('B4 at 100Hz'!C$39,0)))))</f>
        <v>0.991576996778201+0.0913895849565161i</v>
      </c>
      <c r="F130" s="32" t="str">
        <f>IMDIV(IMPRODUCT(C130,COMPLEX(('B4 at 100Hz'!C$39*'B4 at 100Hz'!C$13/'B4 at 100Hz'!C$23),0)),IMSUM(COMPLEX('B4 at 100Hz'!C$38,0),IMPRODUCT(C130,COMPLEX('B4 at 100Hz'!C$39,0))))</f>
        <v>0.588847421204444+0.0542716517239118i</v>
      </c>
      <c r="G130" s="43" t="str">
        <f>IMPRODUCT(F130,IMSUB(COMPLEX(1,0),IMDIV(IMPRODUCT(COMPLEX('B4 at 100Hz'!C$38,0),E130),IMSUM(COMPLEX(0-(2*PI()*B130)^2*'B4 at 100Hz'!C$37,0),IMPRODUCT(C130,COMPLEX(0,0)),IMPRODUCT(COMPLEX('B4 at 100Hz'!C$38,0),E130)))))</f>
        <v>0.992531118248906+0.156702137334943i</v>
      </c>
      <c r="H130" s="45" t="str">
        <f>IMDIV(COMPLEX('B4 at 100Hz'!C$17,0),IMPRODUCT(D130,IMSUM(COMPLEX('B4 at 100Hz'!C$15-(2*PI()*B130)^2*'B4 at 100Hz'!C$14,0),IMPRODUCT(C130,IMSUM(COMPLEX('B4 at 100Hz'!C$16,0),IMDIV(COMPLEX('B4 at 100Hz'!C$17^2,0),D130))),IMPRODUCT(COMPLEX('B4 at 100Hz'!C$13*'B4 at 100Hz'!C$38/'B4 at 100Hz'!C$23,0),G130))))</f>
        <v>0.0000163479226193534-0.000181869587296513i</v>
      </c>
      <c r="I130" s="40">
        <f t="shared" si="11"/>
        <v>-84.863591960200765</v>
      </c>
      <c r="J130" s="33" t="str">
        <f>IMPRODUCT(IMDIV(IMPRODUCT(COMPLEX(-'B4 at 100Hz'!C$38,0),F130),IMSUM(IMPRODUCT(COMPLEX('B4 at 100Hz'!C$38,0),E130),COMPLEX(Calculations!C$3-(2*PI()*B130)^2*'B4 at 100Hz'!C$37,0),IMPRODUCT(COMPLEX(Calculations!C$4,0),C130))),H130)</f>
        <v>0.0000186160977998007-0.0000740684580393076i</v>
      </c>
      <c r="K130" s="40">
        <f t="shared" si="12"/>
        <v>-75.891714574176092</v>
      </c>
      <c r="L130" s="53" t="str">
        <f>IMSUM(IMPRODUCT(COMPLEX(-('B4 at 100Hz'!C$13/'B4 at 100Hz'!C$23),0),H130),IMDIV(IMPRODUCT(COMPLEX(-'B4 at 100Hz'!C$38,0),J130),IMSUM(COMPLEX('B4 at 100Hz'!C$38,0),IMPRODUCT(COMPLEX('B4 at 100Hz'!C$39,0),C130))),IMDIV(IMPRODUCT(COMPLEX('B4 at 100Hz'!C$39*'B4 at 100Hz'!C$13/'B4 at 100Hz'!C$23,0),C130,H130),IMSUM(COMPLEX('B4 at 100Hz'!C$38,0),IMPRODUCT(COMPLEX('B4 at 100Hz'!C$39,0),C130))))</f>
        <v>0.0000164008728515609+4.12213594138545E-06i</v>
      </c>
      <c r="M130" s="41">
        <f t="shared" si="13"/>
        <v>14.108285425827276</v>
      </c>
      <c r="N130" s="52" t="str">
        <f>IMPRODUCT(COMPLEX(('B4 at 100Hz'!C$9*'B4 at 100Hz'!C$13)/(2*PI()),0),C130,C130,H130)</f>
        <v>-0.016638736803526+0.185104876384121i</v>
      </c>
      <c r="O130" s="41">
        <f t="shared" si="14"/>
        <v>95.136408039799221</v>
      </c>
      <c r="P130" s="39" t="str">
        <f>IMPRODUCT(COMPLEX(('B4 at 100Hz'!C$9*'B4 at 100Hz'!C$23)/(2*PI()),0),C130,C130,J130)</f>
        <v>-0.0319058336252432+0.126944750962028i</v>
      </c>
      <c r="Q130" s="36">
        <f t="shared" si="15"/>
        <v>104.10828542582389</v>
      </c>
      <c r="R130" s="54" t="str">
        <f>IMPRODUCT(COMPLEX(('B4 at 100Hz'!C$9*'B4 at 100Hz'!C$23)/(2*PI()),0),C130,C130,L130)</f>
        <v>-0.0281091948558775-0.007064863159877i</v>
      </c>
      <c r="S130" s="46">
        <f t="shared" si="16"/>
        <v>-165.89171457417274</v>
      </c>
      <c r="T130" s="51">
        <f>IMABS(IMDIV(D130,IMSUB(COMPLEX(1,0),IMPRODUCT(COMPLEX('B4 at 100Hz'!C$17,0),IMPRODUCT(C130,H130)))))</f>
        <v>28.194912800917496</v>
      </c>
      <c r="U130" s="34">
        <f>20*LOG10('B4 at 100Hz'!C$28*50000*IMABS(N130))</f>
        <v>79.362706759471649</v>
      </c>
      <c r="V130" s="35">
        <f>20*LOG10('B4 at 100Hz'!C$28*50000*IMABS(P130))</f>
        <v>76.317722072395483</v>
      </c>
      <c r="W130" s="35">
        <f>20*LOG10('B4 at 100Hz'!C$28*50000*IMABS(R130))</f>
        <v>63.222395235516274</v>
      </c>
      <c r="X130" s="41">
        <f>1000*'B4 at 100Hz'!C$28*IMABS(H130)</f>
        <v>0.18260285144918281</v>
      </c>
      <c r="Y130" s="41">
        <f>1000*'B4 at 100Hz'!C$28*IMABS(J130)</f>
        <v>7.6372086351051152E-2</v>
      </c>
      <c r="Z130" s="41">
        <f>'B4 at 100Hz'!C$28*IMABS(IMPRODUCT(C130,J130))</f>
        <v>7.4378295480134152E-2</v>
      </c>
      <c r="AA130" s="41">
        <f>1000*'B4 at 100Hz'!C$28*IMABS(L130)</f>
        <v>1.6910961977732938E-2</v>
      </c>
      <c r="AB130" s="54" t="str">
        <f t="shared" si="17"/>
        <v>-0.0766537652846467+0.304984764186272i</v>
      </c>
      <c r="AC130" s="41">
        <f>20*LOG10('B4 at 100Hz'!C$28*50000*IMABS(AB130))</f>
        <v>83.930989999207128</v>
      </c>
      <c r="AD130" s="41">
        <f t="shared" si="18"/>
        <v>15723.509954688039</v>
      </c>
      <c r="AE130" s="36">
        <f t="shared" si="19"/>
        <v>104.10828542582388</v>
      </c>
      <c r="AG130" s="78"/>
      <c r="AH130" s="2"/>
      <c r="AI130" s="2"/>
      <c r="AJ130" s="2"/>
      <c r="AK130" s="4"/>
      <c r="AL130" s="4"/>
      <c r="AM130" s="4"/>
      <c r="AN130" s="4"/>
      <c r="AO130" s="4"/>
      <c r="AP130" s="4"/>
      <c r="AQ130" s="5"/>
      <c r="AR130" s="5"/>
      <c r="AS130" s="4"/>
      <c r="AT130" s="12"/>
      <c r="AU130" s="12"/>
    </row>
    <row r="131" spans="2:47" x14ac:dyDescent="0.25">
      <c r="B131" s="38">
        <v>158</v>
      </c>
      <c r="C131" s="30" t="str">
        <f t="shared" si="10"/>
        <v>992.743278534375i</v>
      </c>
      <c r="D131" s="31" t="str">
        <f>COMPLEX('B4 at 100Hz'!C$18,2*PI()*B131*'B4 at 100Hz'!C$19)</f>
        <v>6</v>
      </c>
      <c r="E131" s="32" t="str">
        <f>IMSUB(COMPLEX(1,0),IMDIV(COMPLEX('B4 at 100Hz'!C$38,0),IMSUM(COMPLEX('B4 at 100Hz'!C$38,0),IMPRODUCT(C131,COMPLEX('B4 at 100Hz'!C$39,0)))))</f>
        <v>0.991891251958263+0.089682753341615i</v>
      </c>
      <c r="F131" s="32" t="str">
        <f>IMDIV(IMPRODUCT(C131,COMPLEX(('B4 at 100Hz'!C$39*'B4 at 100Hz'!C$13/'B4 at 100Hz'!C$23),0)),IMSUM(COMPLEX('B4 at 100Hz'!C$38,0),IMPRODUCT(C131,COMPLEX('B4 at 100Hz'!C$39,0))))</f>
        <v>0.589034041459837+0.0532580507649038i</v>
      </c>
      <c r="G131" s="43" t="str">
        <f>IMPRODUCT(F131,IMSUB(COMPLEX(1,0),IMDIV(IMPRODUCT(COMPLEX('B4 at 100Hz'!C$38,0),E131),IMSUM(COMPLEX(0-(2*PI()*B131)^2*'B4 at 100Hz'!C$37,0),IMPRODUCT(C131,COMPLEX(0,0)),IMPRODUCT(COMPLEX('B4 at 100Hz'!C$38,0),E131)))))</f>
        <v>0.968662309869572+0.146111281322214i</v>
      </c>
      <c r="H131" s="45" t="str">
        <f>IMDIV(COMPLEX('B4 at 100Hz'!C$17,0),IMPRODUCT(D131,IMSUM(COMPLEX('B4 at 100Hz'!C$15-(2*PI()*B131)^2*'B4 at 100Hz'!C$14,0),IMPRODUCT(C131,IMSUM(COMPLEX('B4 at 100Hz'!C$16,0),IMDIV(COMPLEX('B4 at 100Hz'!C$17^2,0),D131))),IMPRODUCT(COMPLEX('B4 at 100Hz'!C$13*'B4 at 100Hz'!C$38/'B4 at 100Hz'!C$23,0),G131))))</f>
        <v>0.0000100843360234955-0.000180344455894597i</v>
      </c>
      <c r="I131" s="40">
        <f t="shared" si="11"/>
        <v>-86.799519996822568</v>
      </c>
      <c r="J131" s="33" t="str">
        <f>IMPRODUCT(IMDIV(IMPRODUCT(COMPLEX(-'B4 at 100Hz'!C$38,0),F131),IMSUM(IMPRODUCT(COMPLEX('B4 at 100Hz'!C$38,0),E131),COMPLEX(Calculations!C$3-(2*PI()*B131)^2*'B4 at 100Hz'!C$37,0),IMPRODUCT(COMPLEX(Calculations!C$4,0),C131))),H131)</f>
        <v>0.0000144683046611669-0.0000693876950654362i</v>
      </c>
      <c r="K131" s="40">
        <f t="shared" si="12"/>
        <v>-78.2217915205525</v>
      </c>
      <c r="L131" s="53" t="str">
        <f>IMSUM(IMPRODUCT(COMPLEX(-('B4 at 100Hz'!C$13/'B4 at 100Hz'!C$23),0),H131),IMDIV(IMPRODUCT(COMPLEX(-'B4 at 100Hz'!C$38,0),J131),IMSUM(COMPLEX('B4 at 100Hz'!C$38,0),IMPRODUCT(COMPLEX('B4 at 100Hz'!C$39,0),C131))),IMDIV(IMPRODUCT(COMPLEX('B4 at 100Hz'!C$39*'B4 at 100Hz'!C$13/'B4 at 100Hz'!C$23,0),C131,H131),IMSUM(COMPLEX('B4 at 100Hz'!C$38,0),IMPRODUCT(COMPLEX('B4 at 100Hz'!C$39,0),C131))))</f>
        <v>0.0000156617940290556+0.0000032657030520923i</v>
      </c>
      <c r="M131" s="41">
        <f t="shared" si="13"/>
        <v>11.778208479448693</v>
      </c>
      <c r="N131" s="52" t="str">
        <f>IMPRODUCT(COMPLEX(('B4 at 100Hz'!C$9*'B4 at 100Hz'!C$13)/(2*PI()),0),C131,C131,H131)</f>
        <v>-0.010664877336301+0.190726637422297i</v>
      </c>
      <c r="O131" s="41">
        <f t="shared" si="14"/>
        <v>93.200480003177418</v>
      </c>
      <c r="P131" s="39" t="str">
        <f>IMPRODUCT(COMPLEX(('B4 at 100Hz'!C$9*'B4 at 100Hz'!C$23)/(2*PI()),0),C131,C131,J131)</f>
        <v>-0.025766169956103+0.123570465634229i</v>
      </c>
      <c r="Q131" s="36">
        <f t="shared" si="15"/>
        <v>101.77820847944749</v>
      </c>
      <c r="R131" s="54" t="str">
        <f>IMPRODUCT(COMPLEX(('B4 at 100Hz'!C$9*'B4 at 100Hz'!C$23)/(2*PI()),0),C131,C131,L131)</f>
        <v>-0.0278916193860117-0.00581579264723529i</v>
      </c>
      <c r="S131" s="46">
        <f t="shared" si="16"/>
        <v>-168.22179152055131</v>
      </c>
      <c r="T131" s="51">
        <f>IMABS(IMDIV(D131,IMSUB(COMPLEX(1,0),IMPRODUCT(COMPLEX('B4 at 100Hz'!C$17,0),IMPRODUCT(C131,H131)))))</f>
        <v>30.470525940486048</v>
      </c>
      <c r="U131" s="34">
        <f>20*LOG10('B4 at 100Hz'!C$28*50000*IMABS(N131))</f>
        <v>79.601185116791683</v>
      </c>
      <c r="V131" s="35">
        <f>20*LOG10('B4 at 100Hz'!C$28*50000*IMABS(P131))</f>
        <v>76.002527058757124</v>
      </c>
      <c r="W131" s="35">
        <f>20*LOG10('B4 at 100Hz'!C$28*50000*IMABS(R131))</f>
        <v>63.073707997560469</v>
      </c>
      <c r="X131" s="41">
        <f>1000*'B4 at 100Hz'!C$28*IMABS(H131)</f>
        <v>0.1806261791794119</v>
      </c>
      <c r="Y131" s="41">
        <f>1000*'B4 at 100Hz'!C$28*IMABS(J131)</f>
        <v>7.088006818748345E-2</v>
      </c>
      <c r="Z131" s="41">
        <f>'B4 at 100Hz'!C$28*IMABS(IMPRODUCT(C131,J131))</f>
        <v>7.036571127518236E-2</v>
      </c>
      <c r="AA131" s="41">
        <f>1000*'B4 at 100Hz'!C$28*IMABS(L131)</f>
        <v>1.5998643962317764E-2</v>
      </c>
      <c r="AB131" s="54" t="str">
        <f t="shared" si="17"/>
        <v>-0.0643226666784157+0.308481310409291i</v>
      </c>
      <c r="AC131" s="41">
        <f>20*LOG10('B4 at 100Hz'!C$28*50000*IMABS(AB131))</f>
        <v>83.948810536934076</v>
      </c>
      <c r="AD131" s="41">
        <f t="shared" si="18"/>
        <v>15755.802448658089</v>
      </c>
      <c r="AE131" s="36">
        <f t="shared" si="19"/>
        <v>101.77820847944744</v>
      </c>
      <c r="AG131" s="78"/>
      <c r="AH131" s="2"/>
      <c r="AI131" s="2"/>
      <c r="AJ131" s="2"/>
      <c r="AK131" s="4"/>
      <c r="AL131" s="4"/>
      <c r="AM131" s="4"/>
      <c r="AN131" s="4"/>
      <c r="AO131" s="4"/>
      <c r="AP131" s="4"/>
      <c r="AQ131" s="5"/>
      <c r="AR131" s="5"/>
      <c r="AS131" s="4"/>
      <c r="AT131" s="12"/>
      <c r="AU131" s="12"/>
    </row>
    <row r="132" spans="2:47" x14ac:dyDescent="0.25">
      <c r="B132" s="38">
        <v>162</v>
      </c>
      <c r="C132" s="30" t="str">
        <f t="shared" si="10"/>
        <v>1017.87601976309i</v>
      </c>
      <c r="D132" s="31" t="str">
        <f>COMPLEX('B4 at 100Hz'!C$18,2*PI()*B132*'B4 at 100Hz'!C$19)</f>
        <v>6</v>
      </c>
      <c r="E132" s="32" t="str">
        <f>IMSUB(COMPLEX(1,0),IMDIV(COMPLEX('B4 at 100Hz'!C$38,0),IMSUM(COMPLEX('B4 at 100Hz'!C$38,0),IMPRODUCT(C132,COMPLEX('B4 at 100Hz'!C$39,0)))))</f>
        <v>0.99228368864375+0.0875029707798724i</v>
      </c>
      <c r="F132" s="32" t="str">
        <f>IMDIV(IMPRODUCT(C132,COMPLEX(('B4 at 100Hz'!C$39*'B4 at 100Hz'!C$13/'B4 at 100Hz'!C$23),0)),IMSUM(COMPLEX('B4 at 100Hz'!C$38,0),IMPRODUCT(C132,COMPLEX('B4 at 100Hz'!C$39,0))))</f>
        <v>0.589267089756626+0.0519635881619601i</v>
      </c>
      <c r="G132" s="43" t="str">
        <f>IMPRODUCT(F132,IMSUB(COMPLEX(1,0),IMDIV(IMPRODUCT(COMPLEX('B4 at 100Hz'!C$38,0),E132),IMSUM(COMPLEX(0-(2*PI()*B132)^2*'B4 at 100Hz'!C$37,0),IMPRODUCT(C132,COMPLEX(0,0)),IMPRODUCT(COMPLEX('B4 at 100Hz'!C$38,0),E132)))))</f>
        <v>0.940343337495567+0.133970890943717i</v>
      </c>
      <c r="H132" s="45" t="str">
        <f>IMDIV(COMPLEX('B4 at 100Hz'!C$17,0),IMPRODUCT(D132,IMSUM(COMPLEX('B4 at 100Hz'!C$15-(2*PI()*B132)^2*'B4 at 100Hz'!C$14,0),IMPRODUCT(C132,IMSUM(COMPLEX('B4 at 100Hz'!C$16,0),IMDIV(COMPLEX('B4 at 100Hz'!C$17^2,0),D132))),IMPRODUCT(COMPLEX('B4 at 100Hz'!C$13*'B4 at 100Hz'!C$38/'B4 at 100Hz'!C$23,0),G132))))</f>
        <v>2.27396939612006E-06-0.000177588578662855i</v>
      </c>
      <c r="I132" s="40">
        <f t="shared" si="11"/>
        <v>-89.266384527200827</v>
      </c>
      <c r="J132" s="33" t="str">
        <f>IMPRODUCT(IMDIV(IMPRODUCT(COMPLEX(-'B4 at 100Hz'!C$38,0),F132),IMSUM(IMPRODUCT(COMPLEX('B4 at 100Hz'!C$38,0),E132),COMPLEX(Calculations!C$3-(2*PI()*B132)^2*'B4 at 100Hz'!C$37,0),IMPRODUCT(COMPLEX(Calculations!C$4,0),C132))),H132)</f>
        <v>9.88035820614287E-06-0.0000635153143785039i</v>
      </c>
      <c r="K132" s="40">
        <f t="shared" si="12"/>
        <v>-81.158010879406703</v>
      </c>
      <c r="L132" s="53" t="str">
        <f>IMSUM(IMPRODUCT(COMPLEX(-('B4 at 100Hz'!C$13/'B4 at 100Hz'!C$23),0),H132),IMDIV(IMPRODUCT(COMPLEX(-'B4 at 100Hz'!C$38,0),J132),IMSUM(COMPLEX('B4 at 100Hz'!C$38,0),IMPRODUCT(COMPLEX('B4 at 100Hz'!C$39,0),C132))),IMDIV(IMPRODUCT(COMPLEX('B4 at 100Hz'!C$39*'B4 at 100Hz'!C$13/'B4 at 100Hz'!C$23,0),C132,H132),IMSUM(COMPLEX('B4 at 100Hz'!C$38,0),IMPRODUCT(COMPLEX('B4 at 100Hz'!C$39,0),C132))))</f>
        <v>0.0000146992584704539+2.28659718485042E-06i</v>
      </c>
      <c r="M132" s="41">
        <f t="shared" si="13"/>
        <v>8.8419891205940324</v>
      </c>
      <c r="N132" s="52" t="str">
        <f>IMPRODUCT(COMPLEX(('B4 at 100Hz'!C$9*'B4 at 100Hz'!C$13)/(2*PI()),0),C132,C132,H132)</f>
        <v>-0.00252818602800561+0.197441955056593i</v>
      </c>
      <c r="O132" s="41">
        <f t="shared" si="14"/>
        <v>90.733615472799173</v>
      </c>
      <c r="P132" s="39" t="str">
        <f>IMPRODUCT(COMPLEX(('B4 at 100Hz'!C$9*'B4 at 100Hz'!C$23)/(2*PI()),0),C132,C132,J132)</f>
        <v>-0.0184978292844992+0.118912231501323i</v>
      </c>
      <c r="Q132" s="36">
        <f t="shared" si="15"/>
        <v>98.84198912059334</v>
      </c>
      <c r="R132" s="54" t="str">
        <f>IMPRODUCT(COMPLEX(('B4 at 100Hz'!C$9*'B4 at 100Hz'!C$23)/(2*PI()),0),C132,C132,L132)</f>
        <v>-0.0275196878617351-0.00428092620584164i</v>
      </c>
      <c r="S132" s="46">
        <f t="shared" si="16"/>
        <v>-171.15801087940594</v>
      </c>
      <c r="T132" s="51">
        <f>IMABS(IMDIV(D132,IMSUB(COMPLEX(1,0),IMPRODUCT(COMPLEX('B4 at 100Hz'!C$17,0),IMPRODUCT(C132,H132)))))</f>
        <v>32.581935506235368</v>
      </c>
      <c r="U132" s="34">
        <f>20*LOG10('B4 at 100Hz'!C$28*50000*IMABS(N132))</f>
        <v>79.888900954214847</v>
      </c>
      <c r="V132" s="35">
        <f>20*LOG10('B4 at 100Hz'!C$28*50000*IMABS(P132))</f>
        <v>75.587772030990919</v>
      </c>
      <c r="W132" s="35">
        <f>20*LOG10('B4 at 100Hz'!C$28*50000*IMABS(R132))</f>
        <v>62.876111521558528</v>
      </c>
      <c r="X132" s="41">
        <f>1000*'B4 at 100Hz'!C$28*IMABS(H132)</f>
        <v>0.17760313682001097</v>
      </c>
      <c r="Y132" s="41">
        <f>1000*'B4 at 100Hz'!C$28*IMABS(J132)</f>
        <v>6.4279208449403602E-2</v>
      </c>
      <c r="Z132" s="41">
        <f>'B4 at 100Hz'!C$28*IMABS(IMPRODUCT(C132,J132))</f>
        <v>6.5428264850000917E-2</v>
      </c>
      <c r="AA132" s="41">
        <f>1000*'B4 at 100Hz'!C$28*IMABS(L132)</f>
        <v>1.4876045384005006E-2</v>
      </c>
      <c r="AB132" s="54" t="str">
        <f t="shared" si="17"/>
        <v>-0.0485457031742399+0.312073260352074i</v>
      </c>
      <c r="AC132" s="41">
        <f>20*LOG10('B4 at 100Hz'!C$28*50000*IMABS(AB132))</f>
        <v>83.968372612696214</v>
      </c>
      <c r="AD132" s="41">
        <f t="shared" si="18"/>
        <v>15791.32713892778</v>
      </c>
      <c r="AE132" s="36">
        <f t="shared" si="19"/>
        <v>98.841989120593325</v>
      </c>
      <c r="AG132" s="78"/>
      <c r="AH132" s="2"/>
      <c r="AI132" s="2"/>
      <c r="AJ132" s="2"/>
      <c r="AK132" s="4"/>
      <c r="AL132" s="4"/>
      <c r="AM132" s="4"/>
      <c r="AN132" s="4"/>
      <c r="AO132" s="4"/>
      <c r="AP132" s="4"/>
      <c r="AQ132" s="5"/>
      <c r="AR132" s="5"/>
      <c r="AS132" s="4"/>
      <c r="AT132" s="12"/>
      <c r="AU132" s="12"/>
    </row>
    <row r="133" spans="2:47" x14ac:dyDescent="0.25">
      <c r="B133" s="38">
        <v>166</v>
      </c>
      <c r="C133" s="30" t="str">
        <f t="shared" si="10"/>
        <v>1043.00876099181i</v>
      </c>
      <c r="D133" s="31" t="str">
        <f>COMPLEX('B4 at 100Hz'!C$18,2*PI()*B133*'B4 at 100Hz'!C$19)</f>
        <v>6</v>
      </c>
      <c r="E133" s="32" t="str">
        <f>IMSUB(COMPLEX(1,0),IMDIV(COMPLEX('B4 at 100Hz'!C$38,0),IMSUM(COMPLEX('B4 at 100Hz'!C$38,0),IMPRODUCT(C133,COMPLEX('B4 at 100Hz'!C$39,0)))))</f>
        <v>0.992648377791043+0.0854258500680761i</v>
      </c>
      <c r="F133" s="32" t="str">
        <f>IMDIV(IMPRODUCT(C133,COMPLEX(('B4 at 100Hz'!C$39*'B4 at 100Hz'!C$13/'B4 at 100Hz'!C$23),0)),IMSUM(COMPLEX('B4 at 100Hz'!C$38,0),IMPRODUCT(C133,COMPLEX('B4 at 100Hz'!C$39,0))))</f>
        <v>0.589483660194044+0.0507300912387301i</v>
      </c>
      <c r="G133" s="43" t="str">
        <f>IMPRODUCT(F133,IMSUB(COMPLEX(1,0),IMDIV(IMPRODUCT(COMPLEX('B4 at 100Hz'!C$38,0),E133),IMSUM(COMPLEX(0-(2*PI()*B133)^2*'B4 at 100Hz'!C$37,0),IMPRODUCT(C133,COMPLEX(0,0)),IMPRODUCT(COMPLEX('B4 at 100Hz'!C$38,0),E133)))))</f>
        <v>0.915406943949885+0.123651297639945i</v>
      </c>
      <c r="H133" s="45" t="str">
        <f>IMDIV(COMPLEX('B4 at 100Hz'!C$17,0),IMPRODUCT(D133,IMSUM(COMPLEX('B4 at 100Hz'!C$15-(2*PI()*B133)^2*'B4 at 100Hz'!C$14,0),IMPRODUCT(C133,IMSUM(COMPLEX('B4 at 100Hz'!C$16,0),IMDIV(COMPLEX('B4 at 100Hz'!C$17^2,0),D133))),IMPRODUCT(COMPLEX('B4 at 100Hz'!C$13*'B4 at 100Hz'!C$38/'B4 at 100Hz'!C$23,0),G133))))</f>
        <v>-0.0000048924111148619-0.000174176005427514i</v>
      </c>
      <c r="I133" s="40">
        <f t="shared" si="11"/>
        <v>-91.608951940991048</v>
      </c>
      <c r="J133" s="33" t="str">
        <f>IMPRODUCT(IMDIV(IMPRODUCT(COMPLEX(-'B4 at 100Hz'!C$38,0),F133),IMSUM(IMPRODUCT(COMPLEX('B4 at 100Hz'!C$38,0),E133),COMPLEX(Calculations!C$3-(2*PI()*B133)^2*'B4 at 100Hz'!C$37,0),IMPRODUCT(COMPLEX(Calculations!C$4,0),C133))),H133)</f>
        <v>6.19050006592104E-06-0.0000580805914576643i</v>
      </c>
      <c r="K133" s="40">
        <f t="shared" si="12"/>
        <v>-83.916117689770985</v>
      </c>
      <c r="L133" s="53" t="str">
        <f>IMSUM(IMPRODUCT(COMPLEX(-('B4 at 100Hz'!C$13/'B4 at 100Hz'!C$23),0),H133),IMDIV(IMPRODUCT(COMPLEX(-'B4 at 100Hz'!C$38,0),J133),IMSUM(COMPLEX('B4 at 100Hz'!C$38,0),IMPRODUCT(COMPLEX('B4 at 100Hz'!C$39,0),C133))),IMDIV(IMPRODUCT(COMPLEX('B4 at 100Hz'!C$39*'B4 at 100Hz'!C$13/'B4 at 100Hz'!C$23,0),C133,H133),IMSUM(COMPLEX('B4 at 100Hz'!C$38,0),IMPRODUCT(COMPLEX('B4 at 100Hz'!C$39,0),C133))))</f>
        <v>0.0000137733974028176+1.46803287277528E-06i</v>
      </c>
      <c r="M133" s="41">
        <f t="shared" si="13"/>
        <v>6.0838823102278354</v>
      </c>
      <c r="N133" s="52" t="str">
        <f>IMPRODUCT(COMPLEX(('B4 at 100Hz'!C$9*'B4 at 100Hz'!C$13)/(2*PI()),0),C133,C133,H133)</f>
        <v>0.00571128066025347+0.203328793906242i</v>
      </c>
      <c r="O133" s="41">
        <f t="shared" si="14"/>
        <v>88.391048059008952</v>
      </c>
      <c r="P133" s="39" t="str">
        <f>IMPRODUCT(COMPLEX(('B4 at 100Hz'!C$9*'B4 at 100Hz'!C$23)/(2*PI()),0),C133,C133,J133)</f>
        <v>-0.0121691419383746+0.114173484175209i</v>
      </c>
      <c r="Q133" s="36">
        <f t="shared" si="15"/>
        <v>96.083882310229001</v>
      </c>
      <c r="R133" s="54" t="str">
        <f>IMPRODUCT(COMPLEX(('B4 at 100Hz'!C$9*'B4 at 100Hz'!C$23)/(2*PI()),0),C133,C133,L133)</f>
        <v>-0.027075426247264-0.00288582508824258i</v>
      </c>
      <c r="S133" s="46">
        <f t="shared" si="16"/>
        <v>-173.91611768977214</v>
      </c>
      <c r="T133" s="51">
        <f>IMABS(IMDIV(D133,IMSUB(COMPLEX(1,0),IMPRODUCT(COMPLEX('B4 at 100Hz'!C$17,0),IMPRODUCT(C133,H133)))))</f>
        <v>33.104661014232924</v>
      </c>
      <c r="U133" s="34">
        <f>20*LOG10('B4 at 100Hz'!C$28*50000*IMABS(N133))</f>
        <v>80.146802948597411</v>
      </c>
      <c r="V133" s="35">
        <f>20*LOG10('B4 at 100Hz'!C$28*50000*IMABS(P133))</f>
        <v>75.179764148443027</v>
      </c>
      <c r="W133" s="35">
        <f>20*LOG10('B4 at 100Hz'!C$28*50000*IMABS(R133))</f>
        <v>62.679965108959024</v>
      </c>
      <c r="X133" s="41">
        <f>1000*'B4 at 100Hz'!C$28*IMABS(H133)</f>
        <v>0.17424470308506426</v>
      </c>
      <c r="Y133" s="41">
        <f>1000*'B4 at 100Hz'!C$28*IMABS(J133)</f>
        <v>5.8409565955742863E-2</v>
      </c>
      <c r="Z133" s="41">
        <f>'B4 at 100Hz'!C$28*IMABS(IMPRODUCT(C133,J133))</f>
        <v>6.0921689017568725E-2</v>
      </c>
      <c r="AA133" s="41">
        <f>1000*'B4 at 100Hz'!C$28*IMABS(L133)</f>
        <v>1.385141135521906E-2</v>
      </c>
      <c r="AB133" s="54" t="str">
        <f t="shared" si="17"/>
        <v>-0.0335332875253851+0.314616452993208i</v>
      </c>
      <c r="AC133" s="41">
        <f>20*LOG10('B4 at 100Hz'!C$28*50000*IMABS(AB133))</f>
        <v>83.984087670045284</v>
      </c>
      <c r="AD133" s="41">
        <f t="shared" si="18"/>
        <v>15819.923661817078</v>
      </c>
      <c r="AE133" s="36">
        <f t="shared" si="19"/>
        <v>96.083882310228972</v>
      </c>
      <c r="AG133" s="78"/>
      <c r="AH133" s="2"/>
      <c r="AI133" s="2"/>
      <c r="AJ133" s="2"/>
      <c r="AK133" s="4"/>
      <c r="AL133" s="4"/>
      <c r="AM133" s="4"/>
      <c r="AN133" s="4"/>
      <c r="AO133" s="4"/>
      <c r="AP133" s="4"/>
      <c r="AQ133" s="5"/>
      <c r="AR133" s="5"/>
      <c r="AS133" s="4"/>
      <c r="AT133" s="12"/>
      <c r="AU133" s="12"/>
    </row>
    <row r="134" spans="2:47" x14ac:dyDescent="0.25">
      <c r="B134" s="38">
        <v>170</v>
      </c>
      <c r="C134" s="30" t="str">
        <f t="shared" si="10"/>
        <v>1068.14150222053i</v>
      </c>
      <c r="D134" s="31" t="str">
        <f>COMPLEX('B4 at 100Hz'!C$18,2*PI()*B134*'B4 at 100Hz'!C$19)</f>
        <v>6</v>
      </c>
      <c r="E134" s="32" t="str">
        <f>IMSUB(COMPLEX(1,0),IMDIV(COMPLEX('B4 at 100Hz'!C$38,0),IMSUM(COMPLEX('B4 at 100Hz'!C$38,0),IMPRODUCT(C134,COMPLEX('B4 at 100Hz'!C$39,0)))))</f>
        <v>0.992987869013393+0.0834443587406213i</v>
      </c>
      <c r="F134" s="32" t="str">
        <f>IMDIV(IMPRODUCT(C134,COMPLEX(('B4 at 100Hz'!C$39*'B4 at 100Hz'!C$13/'B4 at 100Hz'!C$23),0)),IMSUM(COMPLEX('B4 at 100Hz'!C$38,0),IMPRODUCT(C134,COMPLEX('B4 at 100Hz'!C$39,0))))</f>
        <v>0.589685266858429+0.049553383769616i</v>
      </c>
      <c r="G134" s="43" t="str">
        <f>IMPRODUCT(F134,IMSUB(COMPLEX(1,0),IMDIV(IMPRODUCT(COMPLEX('B4 at 100Hz'!C$38,0),E134),IMSUM(COMPLEX(0-(2*PI()*B134)^2*'B4 at 100Hz'!C$37,0),IMPRODUCT(C134,COMPLEX(0,0)),IMPRODUCT(COMPLEX('B4 at 100Hz'!C$38,0),E134)))))</f>
        <v>0.893305921068204+0.114786097189414i</v>
      </c>
      <c r="H134" s="45" t="str">
        <f>IMDIV(COMPLEX('B4 at 100Hz'!C$17,0),IMPRODUCT(D134,IMSUM(COMPLEX('B4 at 100Hz'!C$15-(2*PI()*B134)^2*'B4 at 100Hz'!C$14,0),IMPRODUCT(C134,IMSUM(COMPLEX('B4 at 100Hz'!C$16,0),IMDIV(COMPLEX('B4 at 100Hz'!C$17^2,0),D134))),IMPRODUCT(COMPLEX('B4 at 100Hz'!C$13*'B4 at 100Hz'!C$38/'B4 at 100Hz'!C$23,0),G134))))</f>
        <v>-0.0000114121803480232-0.000170264072252189i</v>
      </c>
      <c r="I134" s="40">
        <f t="shared" si="11"/>
        <v>-93.834591844615247</v>
      </c>
      <c r="J134" s="33" t="str">
        <f>IMPRODUCT(IMDIV(IMPRODUCT(COMPLEX(-'B4 at 100Hz'!C$38,0),F134),IMSUM(IMPRODUCT(COMPLEX('B4 at 100Hz'!C$38,0),E134),COMPLEX(Calculations!C$3-(2*PI()*B134)^2*'B4 at 100Hz'!C$37,0),IMPRODUCT(COMPLEX(Calculations!C$4,0),C134))),H134)</f>
        <v>3.23507960837991E-06-0.0000530823057199432i</v>
      </c>
      <c r="K134" s="40">
        <f t="shared" si="12"/>
        <v>-86.512445546203182</v>
      </c>
      <c r="L134" s="53" t="str">
        <f>IMSUM(IMPRODUCT(COMPLEX(-('B4 at 100Hz'!C$13/'B4 at 100Hz'!C$23),0),H134),IMDIV(IMPRODUCT(COMPLEX(-'B4 at 100Hz'!C$38,0),J134),IMSUM(COMPLEX('B4 at 100Hz'!C$38,0),IMPRODUCT(COMPLEX('B4 at 100Hz'!C$39,0),C134))),IMDIV(IMPRODUCT(COMPLEX('B4 at 100Hz'!C$39*'B4 at 100Hz'!C$13/'B4 at 100Hz'!C$23,0),C134,H134),IMSUM(COMPLEX('B4 at 100Hz'!C$38,0),IMPRODUCT(COMPLEX('B4 at 100Hz'!C$39,0),C134))))</f>
        <v>0.0000128914171034148+7.85662190606466E-07i</v>
      </c>
      <c r="M134" s="41">
        <f t="shared" si="13"/>
        <v>3.4875544537964509</v>
      </c>
      <c r="N134" s="52" t="str">
        <f>IMPRODUCT(COMPLEX(('B4 at 100Hz'!C$9*'B4 at 100Hz'!C$13)/(2*PI()),0),C134,C134,H134)</f>
        <v>0.0139720731690691+0.208456403861803i</v>
      </c>
      <c r="O134" s="41">
        <f t="shared" si="14"/>
        <v>86.165408155384753</v>
      </c>
      <c r="P134" s="39" t="str">
        <f>IMPRODUCT(COMPLEX(('B4 at 100Hz'!C$9*'B4 at 100Hz'!C$23)/(2*PI()),0),C134,C134,J134)</f>
        <v>-0.00666961650112473+0.10943737558433i</v>
      </c>
      <c r="Q134" s="36">
        <f t="shared" si="15"/>
        <v>93.487554453796832</v>
      </c>
      <c r="R134" s="54" t="str">
        <f>IMPRODUCT(COMPLEX(('B4 at 100Hz'!C$9*'B4 at 100Hz'!C$23)/(2*PI()),0),C134,C134,L134)</f>
        <v>-0.0265776483561946-0.00161976400741583i</v>
      </c>
      <c r="S134" s="46">
        <f t="shared" si="16"/>
        <v>-176.51244554620357</v>
      </c>
      <c r="T134" s="51">
        <f>IMABS(IMDIV(D134,IMSUB(COMPLEX(1,0),IMPRODUCT(COMPLEX('B4 at 100Hz'!C$17,0),IMPRODUCT(C134,H134)))))</f>
        <v>32.059832694379523</v>
      </c>
      <c r="U134" s="34">
        <f>20*LOG10('B4 at 100Hz'!C$28*50000*IMABS(N134))</f>
        <v>80.379172038695515</v>
      </c>
      <c r="V134" s="35">
        <f>20*LOG10('B4 at 100Hz'!C$28*50000*IMABS(P134))</f>
        <v>74.778814352880531</v>
      </c>
      <c r="W134" s="35">
        <f>20*LOG10('B4 at 100Hz'!C$28*50000*IMABS(R134))</f>
        <v>62.485831980160931</v>
      </c>
      <c r="X134" s="41">
        <f>1000*'B4 at 100Hz'!C$28*IMABS(H134)</f>
        <v>0.17064610209493344</v>
      </c>
      <c r="Y134" s="41">
        <f>1000*'B4 at 100Hz'!C$28*IMABS(J134)</f>
        <v>5.3180794659520372E-2</v>
      </c>
      <c r="Z134" s="41">
        <f>'B4 at 100Hz'!C$28*IMABS(IMPRODUCT(C134,J134))</f>
        <v>5.6804613896901668E-2</v>
      </c>
      <c r="AA134" s="41">
        <f>1000*'B4 at 100Hz'!C$28*IMABS(L134)</f>
        <v>1.2915335845883537E-2</v>
      </c>
      <c r="AB134" s="54" t="str">
        <f t="shared" si="17"/>
        <v>-0.0192751916882502+0.316274015438717i</v>
      </c>
      <c r="AC134" s="41">
        <f>20*LOG10('B4 at 100Hz'!C$28*50000*IMABS(AB134))</f>
        <v>83.99677120801158</v>
      </c>
      <c r="AD134" s="41">
        <f t="shared" si="18"/>
        <v>15843.041521149655</v>
      </c>
      <c r="AE134" s="36">
        <f t="shared" si="19"/>
        <v>93.487554453796761</v>
      </c>
      <c r="AG134" s="78"/>
      <c r="AH134" s="2"/>
      <c r="AI134" s="2"/>
      <c r="AJ134" s="2"/>
      <c r="AK134" s="4"/>
      <c r="AL134" s="4"/>
      <c r="AM134" s="4"/>
      <c r="AN134" s="4"/>
      <c r="AO134" s="4"/>
      <c r="AP134" s="4"/>
      <c r="AQ134" s="5"/>
      <c r="AR134" s="5"/>
      <c r="AS134" s="4"/>
      <c r="AT134" s="12"/>
      <c r="AU134" s="12"/>
    </row>
    <row r="135" spans="2:47" x14ac:dyDescent="0.25">
      <c r="B135" s="38">
        <v>174</v>
      </c>
      <c r="C135" s="30" t="str">
        <f t="shared" si="10"/>
        <v>1093.27424344925i</v>
      </c>
      <c r="D135" s="31" t="str">
        <f>COMPLEX('B4 at 100Hz'!C$18,2*PI()*B135*'B4 at 100Hz'!C$19)</f>
        <v>6</v>
      </c>
      <c r="E135" s="32" t="str">
        <f>IMSUB(COMPLEX(1,0),IMDIV(COMPLEX('B4 at 100Hz'!C$38,0),IMSUM(COMPLEX('B4 at 100Hz'!C$38,0),IMPRODUCT(C135,COMPLEX('B4 at 100Hz'!C$39,0)))))</f>
        <v>0.993304426309855+0.081552087545965i</v>
      </c>
      <c r="F135" s="32" t="str">
        <f>IMDIV(IMPRODUCT(C135,COMPLEX(('B4 at 100Hz'!C$39*'B4 at 100Hz'!C$13/'B4 at 100Hz'!C$23),0)),IMSUM(COMPLEX('B4 at 100Hz'!C$38,0),IMPRODUCT(C135,COMPLEX('B4 at 100Hz'!C$39,0))))</f>
        <v>0.589873254224304+0.048429659624327i</v>
      </c>
      <c r="G135" s="43" t="str">
        <f>IMPRODUCT(F135,IMSUB(COMPLEX(1,0),IMDIV(IMPRODUCT(COMPLEX('B4 at 100Hz'!C$38,0),E135),IMSUM(COMPLEX(0-(2*PI()*B135)^2*'B4 at 100Hz'!C$37,0),IMPRODUCT(C135,COMPLEX(0,0)),IMPRODUCT(COMPLEX('B4 at 100Hz'!C$38,0),E135)))))</f>
        <v>0.873602730534109+0.107098381698937i</v>
      </c>
      <c r="H135" s="45" t="str">
        <f>IMDIV(COMPLEX('B4 at 100Hz'!C$17,0),IMPRODUCT(D135,IMSUM(COMPLEX('B4 at 100Hz'!C$15-(2*PI()*B135)^2*'B4 at 100Hz'!C$14,0),IMPRODUCT(C135,IMSUM(COMPLEX('B4 at 100Hz'!C$16,0),IMDIV(COMPLEX('B4 at 100Hz'!C$17^2,0),D135))),IMPRODUCT(COMPLEX('B4 at 100Hz'!C$13*'B4 at 100Hz'!C$38/'B4 at 100Hz'!C$23,0),G135))))</f>
        <v>-0.0000173011881780564-0.000165984075121694i</v>
      </c>
      <c r="I135" s="40">
        <f t="shared" si="11"/>
        <v>-95.950680928856045</v>
      </c>
      <c r="J135" s="33" t="str">
        <f>IMPRODUCT(IMDIV(IMPRODUCT(COMPLEX(-'B4 at 100Hz'!C$38,0),F135),IMSUM(IMPRODUCT(COMPLEX('B4 at 100Hz'!C$38,0),E135),COMPLEX(Calculations!C$3-(2*PI()*B135)^2*'B4 at 100Hz'!C$37,0),IMPRODUCT(COMPLEX(Calculations!C$4,0),C135))),H135)</f>
        <v>8.79330360514476E-07-0.0000485061007090862i</v>
      </c>
      <c r="K135" s="40">
        <f t="shared" si="12"/>
        <v>-88.961441968121918</v>
      </c>
      <c r="L135" s="53" t="str">
        <f>IMSUM(IMPRODUCT(COMPLEX(-('B4 at 100Hz'!C$13/'B4 at 100Hz'!C$23),0),H135),IMDIV(IMPRODUCT(COMPLEX(-'B4 at 100Hz'!C$38,0),J135),IMSUM(COMPLEX('B4 at 100Hz'!C$38,0),IMPRODUCT(COMPLEX('B4 at 100Hz'!C$39,0),C135))),IMDIV(IMPRODUCT(COMPLEX('B4 at 100Hz'!C$39*'B4 at 100Hz'!C$13/'B4 at 100Hz'!C$23,0),C135,H135),IMSUM(COMPLEX('B4 at 100Hz'!C$38,0),IMPRODUCT(COMPLEX('B4 at 100Hz'!C$39,0),C135))))</f>
        <v>0.0000120572307476871+2.18576403899468E-07i</v>
      </c>
      <c r="M135" s="41">
        <f t="shared" si="13"/>
        <v>1.0385580318788352</v>
      </c>
      <c r="N135" s="52" t="str">
        <f>IMPRODUCT(COMPLEX(('B4 at 100Hz'!C$9*'B4 at 100Hz'!C$13)/(2*PI()),0),C135,C135,H135)</f>
        <v>0.0221905879210804+0.212891980283688i</v>
      </c>
      <c r="O135" s="41">
        <f t="shared" si="14"/>
        <v>84.049319071143941</v>
      </c>
      <c r="P135" s="39" t="str">
        <f>IMPRODUCT(COMPLEX(('B4 at 100Hz'!C$9*'B4 at 100Hz'!C$23)/(2*PI()),0),C135,C135,J135)</f>
        <v>-0.00189919086561013+0.104764201862839i</v>
      </c>
      <c r="Q135" s="36">
        <f t="shared" si="15"/>
        <v>91.038558031878082</v>
      </c>
      <c r="R135" s="54" t="str">
        <f>IMPRODUCT(COMPLEX(('B4 at 100Hz'!C$9*'B4 at 100Hz'!C$23)/(2*PI()),0),C135,C135,L135)</f>
        <v>-0.0260413873201914-0.000472084586594855i</v>
      </c>
      <c r="S135" s="46">
        <f t="shared" si="16"/>
        <v>-178.96144196812116</v>
      </c>
      <c r="T135" s="51">
        <f>IMABS(IMDIV(D135,IMSUB(COMPLEX(1,0),IMPRODUCT(COMPLEX('B4 at 100Hz'!C$17,0),IMPRODUCT(C135,H135)))))</f>
        <v>30.022988876042366</v>
      </c>
      <c r="U135" s="34">
        <f>20*LOG10('B4 at 100Hz'!C$28*50000*IMABS(N135))</f>
        <v>80.589516568000363</v>
      </c>
      <c r="V135" s="35">
        <f>20*LOG10('B4 at 100Hz'!C$28*50000*IMABS(P135))</f>
        <v>74.385085262089163</v>
      </c>
      <c r="W135" s="35">
        <f>20*LOG10('B4 at 100Hz'!C$28*50000*IMABS(R135))</f>
        <v>62.294109427456021</v>
      </c>
      <c r="X135" s="41">
        <f>1000*'B4 at 100Hz'!C$28*IMABS(H135)</f>
        <v>0.16688332542940496</v>
      </c>
      <c r="Y135" s="41">
        <f>1000*'B4 at 100Hz'!C$28*IMABS(J135)</f>
        <v>4.851407041140679E-2</v>
      </c>
      <c r="Z135" s="41">
        <f>'B4 at 100Hz'!C$28*IMABS(IMPRODUCT(C135,J135))</f>
        <v>5.3039183625674356E-2</v>
      </c>
      <c r="AA135" s="41">
        <f>1000*'B4 at 100Hz'!C$28*IMABS(L135)</f>
        <v>1.2059211787978221E-2</v>
      </c>
      <c r="AB135" s="54" t="str">
        <f t="shared" si="17"/>
        <v>-0.00574999026472113+0.317184097559932i</v>
      </c>
      <c r="AC135" s="41">
        <f>20*LOG10('B4 at 100Hz'!C$28*50000*IMABS(AB135))</f>
        <v>84.007055193393171</v>
      </c>
      <c r="AD135" s="41">
        <f t="shared" si="18"/>
        <v>15861.810594392515</v>
      </c>
      <c r="AE135" s="36">
        <f t="shared" si="19"/>
        <v>91.038558031878068</v>
      </c>
      <c r="AG135" s="78"/>
      <c r="AH135" s="2"/>
      <c r="AI135" s="2"/>
      <c r="AJ135" s="2"/>
      <c r="AK135" s="4"/>
      <c r="AL135" s="4"/>
      <c r="AM135" s="4"/>
      <c r="AN135" s="4"/>
      <c r="AO135" s="4"/>
      <c r="AP135" s="4"/>
      <c r="AQ135" s="5"/>
      <c r="AR135" s="5"/>
      <c r="AS135" s="4"/>
      <c r="AT135" s="12"/>
      <c r="AU135" s="12"/>
    </row>
    <row r="136" spans="2:47" x14ac:dyDescent="0.25">
      <c r="B136" s="38">
        <v>178</v>
      </c>
      <c r="C136" s="30" t="str">
        <f t="shared" si="10"/>
        <v>1118.40698467797i</v>
      </c>
      <c r="D136" s="31" t="str">
        <f>COMPLEX('B4 at 100Hz'!C$18,2*PI()*B136*'B4 at 100Hz'!C$19)</f>
        <v>6</v>
      </c>
      <c r="E136" s="32" t="str">
        <f>IMSUB(COMPLEX(1,0),IMDIV(COMPLEX('B4 at 100Hz'!C$38,0),IMSUM(COMPLEX('B4 at 100Hz'!C$38,0),IMPRODUCT(C136,COMPLEX('B4 at 100Hz'!C$39,0)))))</f>
        <v>0.993600065535329+0.0797431834298014i</v>
      </c>
      <c r="F136" s="32" t="str">
        <f>IMDIV(IMPRODUCT(C136,COMPLEX(('B4 at 100Hz'!C$39*'B4 at 100Hz'!C$13/'B4 at 100Hz'!C$23),0)),IMSUM(COMPLEX('B4 at 100Hz'!C$38,0),IMPRODUCT(C136,COMPLEX('B4 at 100Hz'!C$39,0))))</f>
        <v>0.59004881940592+0.0473554429699773i</v>
      </c>
      <c r="G136" s="43" t="str">
        <f>IMPRODUCT(F136,IMSUB(COMPLEX(1,0),IMDIV(IMPRODUCT(COMPLEX('B4 at 100Hz'!C$38,0),E136),IMSUM(COMPLEX(0-(2*PI()*B136)^2*'B4 at 100Hz'!C$37,0),IMPRODUCT(C136,COMPLEX(0,0)),IMPRODUCT(COMPLEX('B4 at 100Hz'!C$38,0),E136)))))</f>
        <v>0.85594375222245+0.100375515782272i</v>
      </c>
      <c r="H136" s="45" t="str">
        <f>IMDIV(COMPLEX('B4 at 100Hz'!C$17,0),IMPRODUCT(D136,IMSUM(COMPLEX('B4 at 100Hz'!C$15-(2*PI()*B136)^2*'B4 at 100Hz'!C$14,0),IMPRODUCT(C136,IMSUM(COMPLEX('B4 at 100Hz'!C$16,0),IMDIV(COMPLEX('B4 at 100Hz'!C$17^2,0),D136))),IMPRODUCT(COMPLEX('B4 at 100Hz'!C$13*'B4 at 100Hz'!C$38/'B4 at 100Hz'!C$23,0),G136))))</f>
        <v>-0.0000225871477412384-0.000161444435065306i</v>
      </c>
      <c r="I136" s="40">
        <f t="shared" si="11"/>
        <v>-97.964363771677796</v>
      </c>
      <c r="J136" s="33" t="str">
        <f>IMPRODUCT(IMDIV(IMPRODUCT(COMPLEX(-'B4 at 100Hz'!C$38,0),F136),IMSUM(IMPRODUCT(COMPLEX('B4 at 100Hz'!C$38,0),E136),COMPLEX(Calculations!C$3-(2*PI()*B136)^2*'B4 at 100Hz'!C$37,0),IMPRODUCT(COMPLEX(Calculations!C$4,0),C136))),H136)</f>
        <v>-9.87331002960735E-07-0.0000443298043586066i</v>
      </c>
      <c r="K136" s="40">
        <f t="shared" si="12"/>
        <v>-91.275903402650201</v>
      </c>
      <c r="L136" s="53" t="str">
        <f>IMSUM(IMPRODUCT(COMPLEX(-('B4 at 100Hz'!C$13/'B4 at 100Hz'!C$23),0),H136),IMDIV(IMPRODUCT(COMPLEX(-'B4 at 100Hz'!C$38,0),J136),IMSUM(COMPLEX('B4 at 100Hz'!C$38,0),IMPRODUCT(COMPLEX('B4 at 100Hz'!C$39,0),C136))),IMDIV(IMPRODUCT(COMPLEX('B4 at 100Hz'!C$39*'B4 at 100Hz'!C$13/'B4 at 100Hz'!C$23,0),C136,H136),IMSUM(COMPLEX('B4 at 100Hz'!C$38,0),IMPRODUCT(COMPLEX('B4 at 100Hz'!C$39,0),C136))))</f>
        <v>0.0000112724359654743-2.51064169324051E-07i</v>
      </c>
      <c r="M136" s="41">
        <f t="shared" si="13"/>
        <v>-1.2759034026489289</v>
      </c>
      <c r="N136" s="52" t="str">
        <f>IMPRODUCT(COMPLEX(('B4 at 100Hz'!C$9*'B4 at 100Hz'!C$13)/(2*PI()),0),C136,C136,H136)</f>
        <v>0.0303176670683284+0.216699279095252i</v>
      </c>
      <c r="O136" s="41">
        <f t="shared" si="14"/>
        <v>82.035636228322204</v>
      </c>
      <c r="P136" s="39" t="str">
        <f>IMPRODUCT(COMPLEX(('B4 at 100Hz'!C$9*'B4 at 100Hz'!C$23)/(2*PI()),0),C136,C136,J136)</f>
        <v>0.00223162299112694+0.100196803607067i</v>
      </c>
      <c r="Q136" s="36">
        <f t="shared" si="15"/>
        <v>88.724096597349785</v>
      </c>
      <c r="R136" s="54" t="str">
        <f>IMPRODUCT(COMPLEX(('B4 at 100Hz'!C$9*'B4 at 100Hz'!C$23)/(2*PI()),0),C136,C136,L136)</f>
        <v>-0.0254786157743687+0.000567469846314571i</v>
      </c>
      <c r="S136" s="46">
        <f t="shared" si="16"/>
        <v>178.72409659735106</v>
      </c>
      <c r="T136" s="51">
        <f>IMABS(IMDIV(D136,IMSUB(COMPLEX(1,0),IMPRODUCT(COMPLEX('B4 at 100Hz'!C$17,0),IMPRODUCT(C136,H136)))))</f>
        <v>27.6323485418656</v>
      </c>
      <c r="U136" s="34">
        <f>20*LOG10('B4 at 100Hz'!C$28*50000*IMABS(N136))</f>
        <v>80.780736370077733</v>
      </c>
      <c r="V136" s="35">
        <f>20*LOG10('B4 at 100Hz'!C$28*50000*IMABS(P136))</f>
        <v>73.998631257527478</v>
      </c>
      <c r="W136" s="35">
        <f>20*LOG10('B4 at 100Hz'!C$28*50000*IMABS(R136))</f>
        <v>62.105070503420293</v>
      </c>
      <c r="X136" s="41">
        <f>1000*'B4 at 100Hz'!C$28*IMABS(H136)</f>
        <v>0.16301682384539437</v>
      </c>
      <c r="Y136" s="41">
        <f>1000*'B4 at 100Hz'!C$28*IMABS(J136)</f>
        <v>4.4340798109435788E-2</v>
      </c>
      <c r="Z136" s="41">
        <f>'B4 at 100Hz'!C$28*IMABS(IMPRODUCT(C136,J136))</f>
        <v>4.9591058311788672E-2</v>
      </c>
      <c r="AA136" s="41">
        <f>1000*'B4 at 100Hz'!C$28*IMABS(L136)</f>
        <v>1.1275231519256572E-2</v>
      </c>
      <c r="AB136" s="54" t="str">
        <f t="shared" si="17"/>
        <v>0.00707067428508664+0.317463552548634i</v>
      </c>
      <c r="AC136" s="41">
        <f>20*LOG10('B4 at 100Hz'!C$28*50000*IMABS(AB136))</f>
        <v>84.015431349883315</v>
      </c>
      <c r="AD136" s="41">
        <f t="shared" si="18"/>
        <v>15877.11416092716</v>
      </c>
      <c r="AE136" s="36">
        <f t="shared" si="19"/>
        <v>88.724096597349799</v>
      </c>
      <c r="AG136" s="78"/>
      <c r="AH136" s="2"/>
      <c r="AI136" s="2"/>
      <c r="AJ136" s="2"/>
      <c r="AK136" s="4"/>
      <c r="AL136" s="4"/>
      <c r="AM136" s="4"/>
      <c r="AN136" s="4"/>
      <c r="AO136" s="4"/>
      <c r="AP136" s="4"/>
      <c r="AQ136" s="5"/>
      <c r="AR136" s="5"/>
      <c r="AS136" s="4"/>
      <c r="AT136" s="12"/>
      <c r="AU136" s="12"/>
    </row>
    <row r="137" spans="2:47" x14ac:dyDescent="0.25">
      <c r="B137" s="38">
        <v>182</v>
      </c>
      <c r="C137" s="30" t="str">
        <f t="shared" si="10"/>
        <v>1143.53972590668i</v>
      </c>
      <c r="D137" s="31" t="str">
        <f>COMPLEX('B4 at 100Hz'!C$18,2*PI()*B137*'B4 at 100Hz'!C$19)</f>
        <v>6</v>
      </c>
      <c r="E137" s="32" t="str">
        <f>IMSUB(COMPLEX(1,0),IMDIV(COMPLEX('B4 at 100Hz'!C$38,0),IMSUM(COMPLEX('B4 at 100Hz'!C$38,0),IMPRODUCT(C137,COMPLEX('B4 at 100Hz'!C$39,0)))))</f>
        <v>0.993876586270327+0.0780122909160385i</v>
      </c>
      <c r="F137" s="32" t="str">
        <f>IMDIV(IMPRODUCT(C137,COMPLEX(('B4 at 100Hz'!C$39*'B4 at 100Hz'!C$13/'B4 at 100Hz'!C$23),0)),IMSUM(COMPLEX('B4 at 100Hz'!C$38,0),IMPRODUCT(C137,COMPLEX('B4 at 100Hz'!C$39,0))))</f>
        <v>0.590213031083118+0.0463275534602136i</v>
      </c>
      <c r="G137" s="43" t="str">
        <f>IMPRODUCT(F137,IMSUB(COMPLEX(1,0),IMDIV(IMPRODUCT(COMPLEX('B4 at 100Hz'!C$38,0),E137),IMSUM(COMPLEX(0-(2*PI()*B137)^2*'B4 at 100Hz'!C$37,0),IMPRODUCT(C137,COMPLEX(0,0)),IMPRODUCT(COMPLEX('B4 at 100Hz'!C$38,0),E137)))))</f>
        <v>0.840040357687881+0.0944518651612394i</v>
      </c>
      <c r="H137" s="45" t="str">
        <f>IMDIV(COMPLEX('B4 at 100Hz'!C$17,0),IMPRODUCT(D137,IMSUM(COMPLEX('B4 at 100Hz'!C$15-(2*PI()*B137)^2*'B4 at 100Hz'!C$14,0),IMPRODUCT(C137,IMSUM(COMPLEX('B4 at 100Hz'!C$16,0),IMDIV(COMPLEX('B4 at 100Hz'!C$17^2,0),D137))),IMPRODUCT(COMPLEX('B4 at 100Hz'!C$13*'B4 at 100Hz'!C$38/'B4 at 100Hz'!C$23,0),G137))))</f>
        <v>-0.0000273049005164503-0.000156733876863044i</v>
      </c>
      <c r="I137" s="40">
        <f t="shared" si="11"/>
        <v>-99.882424504809521</v>
      </c>
      <c r="J137" s="33" t="str">
        <f>IMPRODUCT(IMDIV(IMPRODUCT(COMPLEX(-'B4 at 100Hz'!C$38,0),F137),IMSUM(IMPRODUCT(COMPLEX('B4 at 100Hz'!C$38,0),E137),COMPLEX(Calculations!C$3-(2*PI()*B137)^2*'B4 at 100Hz'!C$37,0),IMPRODUCT(COMPLEX(Calculations!C$4,0),C137))),H137)</f>
        <v>-2.45544360367237E-06-0.0000405270440658315i</v>
      </c>
      <c r="K137" s="40">
        <f t="shared" si="12"/>
        <v>-93.467185652357216</v>
      </c>
      <c r="L137" s="53" t="str">
        <f>IMSUM(IMPRODUCT(COMPLEX(-('B4 at 100Hz'!C$13/'B4 at 100Hz'!C$23),0),H137),IMDIV(IMPRODUCT(COMPLEX(-'B4 at 100Hz'!C$38,0),J137),IMSUM(COMPLEX('B4 at 100Hz'!C$38,0),IMPRODUCT(COMPLEX('B4 at 100Hz'!C$39,0),C137))),IMDIV(IMPRODUCT(COMPLEX('B4 at 100Hz'!C$39*'B4 at 100Hz'!C$13/'B4 at 100Hz'!C$23,0),C137,H137),IMSUM(COMPLEX('B4 at 100Hz'!C$38,0),IMPRODUCT(COMPLEX('B4 at 100Hz'!C$39,0),C137))))</f>
        <v>0.0000105370314571163-6.38415336954624E-07i</v>
      </c>
      <c r="M137" s="41">
        <f t="shared" si="13"/>
        <v>-3.4671856523561422</v>
      </c>
      <c r="N137" s="52" t="str">
        <f>IMPRODUCT(COMPLEX(('B4 at 100Hz'!C$9*'B4 at 100Hz'!C$13)/(2*PI()),0),C137,C137,H137)</f>
        <v>0.0383157875722574+0.219937879929015i</v>
      </c>
      <c r="O137" s="41">
        <f t="shared" si="14"/>
        <v>80.117575495190479</v>
      </c>
      <c r="P137" s="39" t="str">
        <f>IMPRODUCT(COMPLEX(('B4 at 100Hz'!C$9*'B4 at 100Hz'!C$23)/(2*PI()),0),C137,C137,J137)</f>
        <v>0.00580217452281017+0.0957647661758099i</v>
      </c>
      <c r="Q137" s="36">
        <f t="shared" si="15"/>
        <v>86.532814347642784</v>
      </c>
      <c r="R137" s="54" t="str">
        <f>IMPRODUCT(COMPLEX(('B4 at 100Hz'!C$9*'B4 at 100Hz'!C$23)/(2*PI()),0),C137,C137,L137)</f>
        <v>-0.0248988392057108+0.00150856537593019i</v>
      </c>
      <c r="S137" s="46">
        <f t="shared" si="16"/>
        <v>176.53281434764386</v>
      </c>
      <c r="T137" s="51">
        <f>IMABS(IMDIV(D137,IMSUB(COMPLEX(1,0),IMPRODUCT(COMPLEX('B4 at 100Hz'!C$17,0),IMPRODUCT(C137,H137)))))</f>
        <v>25.294198637356946</v>
      </c>
      <c r="U137" s="34">
        <f>20*LOG10('B4 at 100Hz'!C$28*50000*IMABS(N137))</f>
        <v>80.955247571484165</v>
      </c>
      <c r="V137" s="35">
        <f>20*LOG10('B4 at 100Hz'!C$28*50000*IMABS(P137))</f>
        <v>73.619428373873774</v>
      </c>
      <c r="W137" s="35">
        <f>20*LOG10('B4 at 100Hz'!C$28*50000*IMABS(R137))</f>
        <v>61.918895333290195</v>
      </c>
      <c r="X137" s="41">
        <f>1000*'B4 at 100Hz'!C$28*IMABS(H137)</f>
        <v>0.15909451828624735</v>
      </c>
      <c r="Y137" s="41">
        <f>1000*'B4 at 100Hz'!C$28*IMABS(J137)</f>
        <v>4.0601360863949679E-2</v>
      </c>
      <c r="Z137" s="41">
        <f>'B4 at 100Hz'!C$28*IMABS(IMPRODUCT(C137,J137))</f>
        <v>4.6429269073799219E-2</v>
      </c>
      <c r="AA137" s="41">
        <f>1000*'B4 at 100Hz'!C$28*IMABS(L137)</f>
        <v>1.0556353824627012E-2</v>
      </c>
      <c r="AB137" s="54" t="str">
        <f t="shared" si="17"/>
        <v>0.0192191228893568+0.317211211480755i</v>
      </c>
      <c r="AC137" s="41">
        <f>20*LOG10('B4 at 100Hz'!C$28*50000*IMABS(AB137))</f>
        <v>84.022283893276821</v>
      </c>
      <c r="AD137" s="41">
        <f t="shared" si="18"/>
        <v>15889.645006554147</v>
      </c>
      <c r="AE137" s="36">
        <f t="shared" si="19"/>
        <v>86.532814347642741</v>
      </c>
      <c r="AG137" s="78"/>
      <c r="AH137" s="2"/>
      <c r="AI137" s="2"/>
      <c r="AJ137" s="2"/>
      <c r="AK137" s="4"/>
      <c r="AL137" s="4"/>
      <c r="AM137" s="4"/>
      <c r="AN137" s="4"/>
      <c r="AO137" s="4"/>
      <c r="AP137" s="4"/>
      <c r="AQ137" s="5"/>
      <c r="AR137" s="5"/>
      <c r="AS137" s="4"/>
      <c r="AT137" s="12"/>
      <c r="AU137" s="12"/>
    </row>
    <row r="138" spans="2:47" x14ac:dyDescent="0.25">
      <c r="B138" s="38">
        <v>186</v>
      </c>
      <c r="C138" s="30" t="str">
        <f t="shared" si="10"/>
        <v>1168.6724671354i</v>
      </c>
      <c r="D138" s="31" t="str">
        <f>COMPLEX('B4 at 100Hz'!C$18,2*PI()*B138*'B4 at 100Hz'!C$19)</f>
        <v>6</v>
      </c>
      <c r="E138" s="32" t="str">
        <f>IMSUB(COMPLEX(1,0),IMDIV(COMPLEX('B4 at 100Hz'!C$38,0),IMSUM(COMPLEX('B4 at 100Hz'!C$38,0),IMPRODUCT(C138,COMPLEX('B4 at 100Hz'!C$39,0)))))</f>
        <v>0.994135599025102+0.0763545006931724i</v>
      </c>
      <c r="F138" s="32" t="str">
        <f>IMDIV(IMPRODUCT(C138,COMPLEX(('B4 at 100Hz'!C$39*'B4 at 100Hz'!C$13/'B4 at 100Hz'!C$23),0)),IMSUM(COMPLEX('B4 at 100Hz'!C$38,0),IMPRODUCT(C138,COMPLEX('B4 at 100Hz'!C$39,0))))</f>
        <v>0.590366845656475+0.0453430757032624i</v>
      </c>
      <c r="G138" s="43" t="str">
        <f>IMPRODUCT(F138,IMSUB(COMPLEX(1,0),IMDIV(IMPRODUCT(COMPLEX('B4 at 100Hz'!C$38,0),E138),IMSUM(COMPLEX(0-(2*PI()*B138)^2*'B4 at 100Hz'!C$37,0),IMPRODUCT(C138,COMPLEX(0,0)),IMPRODUCT(COMPLEX('B4 at 100Hz'!C$38,0),E138)))))</f>
        <v>0.825654820458564+0.0891967315273639i</v>
      </c>
      <c r="H138" s="45" t="str">
        <f>IMDIV(COMPLEX('B4 at 100Hz'!C$17,0),IMPRODUCT(D138,IMSUM(COMPLEX('B4 at 100Hz'!C$15-(2*PI()*B138)^2*'B4 at 100Hz'!C$14,0),IMPRODUCT(C138,IMSUM(COMPLEX('B4 at 100Hz'!C$16,0),IMDIV(COMPLEX('B4 at 100Hz'!C$17^2,0),D138))),IMPRODUCT(COMPLEX('B4 at 100Hz'!C$13*'B4 at 100Hz'!C$38/'B4 at 100Hz'!C$23,0),G138))))</f>
        <v>-0.0000314930754722564-0.000151924402680711i</v>
      </c>
      <c r="I138" s="40">
        <f t="shared" si="11"/>
        <v>-101.71122588486483</v>
      </c>
      <c r="J138" s="33" t="str">
        <f>IMPRODUCT(IMDIV(IMPRODUCT(COMPLEX(-'B4 at 100Hz'!C$38,0),F138),IMSUM(IMPRODUCT(COMPLEX('B4 at 100Hz'!C$38,0),E138),COMPLEX(Calculations!C$3-(2*PI()*B138)^2*'B4 at 100Hz'!C$37,0),IMPRODUCT(COMPLEX(Calculations!C$4,0),C138))),H138)</f>
        <v>-3.59904307329383E-06-0.0000370696597342139i</v>
      </c>
      <c r="K138" s="40">
        <f t="shared" si="12"/>
        <v>-95.545389248209958</v>
      </c>
      <c r="L138" s="53" t="str">
        <f>IMSUM(IMPRODUCT(COMPLEX(-('B4 at 100Hz'!C$13/'B4 at 100Hz'!C$23),0),H138),IMDIV(IMPRODUCT(COMPLEX(-'B4 at 100Hz'!C$38,0),J138),IMSUM(COMPLEX('B4 at 100Hz'!C$38,0),IMPRODUCT(COMPLEX('B4 at 100Hz'!C$39,0),C138))),IMDIV(IMPRODUCT(COMPLEX('B4 at 100Hz'!C$39*'B4 at 100Hz'!C$13/'B4 at 100Hz'!C$23,0),C138,H138),IMSUM(COMPLEX('B4 at 100Hz'!C$38,0),IMPRODUCT(COMPLEX('B4 at 100Hz'!C$39,0),C138))))</f>
        <v>9.84993815794833E-06-9.56317159474894E-07i</v>
      </c>
      <c r="M138" s="41">
        <f t="shared" si="13"/>
        <v>-5.5453892482080649</v>
      </c>
      <c r="N138" s="52" t="str">
        <f>IMPRODUCT(COMPLEX(('B4 at 100Hz'!C$9*'B4 at 100Hz'!C$13)/(2*PI()),0),C138,C138,H138)</f>
        <v>0.0461567630829376+0.222662872898135i</v>
      </c>
      <c r="O138" s="41">
        <f t="shared" si="14"/>
        <v>78.288774115135183</v>
      </c>
      <c r="P138" s="39" t="str">
        <f>IMPRODUCT(COMPLEX(('B4 at 100Hz'!C$9*'B4 at 100Hz'!C$23)/(2*PI()),0),C138,C138,J138)</f>
        <v>0.00888241337512036+0.0914876634507731i</v>
      </c>
      <c r="Q138" s="36">
        <f t="shared" si="15"/>
        <v>84.454610751790042</v>
      </c>
      <c r="R138" s="54" t="str">
        <f>IMPRODUCT(COMPLEX(('B4 at 100Hz'!C$9*'B4 at 100Hz'!C$23)/(2*PI()),0),C138,C138,L138)</f>
        <v>-0.0243095791454913+0.00236018412538833i</v>
      </c>
      <c r="S138" s="46">
        <f t="shared" si="16"/>
        <v>174.45461075179193</v>
      </c>
      <c r="T138" s="51">
        <f>IMABS(IMDIV(D138,IMSUB(COMPLEX(1,0),IMPRODUCT(COMPLEX('B4 at 100Hz'!C$17,0),IMPRODUCT(C138,H138)))))</f>
        <v>23.186642190977189</v>
      </c>
      <c r="U138" s="34">
        <f>20*LOG10('B4 at 100Hz'!C$28*50000*IMABS(N138))</f>
        <v>81.115078421281027</v>
      </c>
      <c r="V138" s="35">
        <f>20*LOG10('B4 at 100Hz'!C$28*50000*IMABS(P138))</f>
        <v>73.247396558555252</v>
      </c>
      <c r="W138" s="35">
        <f>20*LOG10('B4 at 100Hz'!C$28*50000*IMABS(R138))</f>
        <v>61.735694642628467</v>
      </c>
      <c r="X138" s="41">
        <f>1000*'B4 at 100Hz'!C$28*IMABS(H138)</f>
        <v>0.15515423917054949</v>
      </c>
      <c r="Y138" s="41">
        <f>1000*'B4 at 100Hz'!C$28*IMABS(J138)</f>
        <v>3.7243963052470984E-2</v>
      </c>
      <c r="Z138" s="41">
        <f>'B4 at 100Hz'!C$28*IMABS(IMPRODUCT(C138,J138))</f>
        <v>4.3525994186430987E-2</v>
      </c>
      <c r="AA138" s="41">
        <f>1000*'B4 at 100Hz'!C$28*IMABS(L138)</f>
        <v>9.8962530396566103E-3</v>
      </c>
      <c r="AB138" s="54" t="str">
        <f t="shared" si="17"/>
        <v>0.0307295973125667+0.316510720474296i</v>
      </c>
      <c r="AC138" s="41">
        <f>20*LOG10('B4 at 100Hz'!C$28*50000*IMABS(AB138))</f>
        <v>84.02791432727193</v>
      </c>
      <c r="AD138" s="41">
        <f t="shared" si="18"/>
        <v>15899.948453230163</v>
      </c>
      <c r="AE138" s="36">
        <f t="shared" si="19"/>
        <v>84.45461075179</v>
      </c>
      <c r="AG138" s="78"/>
      <c r="AH138" s="2"/>
      <c r="AI138" s="2"/>
      <c r="AJ138" s="2"/>
      <c r="AK138" s="4"/>
      <c r="AL138" s="4"/>
      <c r="AM138" s="4"/>
      <c r="AN138" s="4"/>
      <c r="AO138" s="4"/>
      <c r="AP138" s="4"/>
      <c r="AQ138" s="5"/>
      <c r="AR138" s="5"/>
      <c r="AS138" s="4"/>
      <c r="AT138" s="12"/>
      <c r="AU138" s="12"/>
    </row>
    <row r="139" spans="2:47" x14ac:dyDescent="0.25">
      <c r="B139" s="38">
        <v>191</v>
      </c>
      <c r="C139" s="30" t="str">
        <f t="shared" ref="C139:C202" si="20">COMPLEX(0,2*PI()*B139)</f>
        <v>1200.0883936713i</v>
      </c>
      <c r="D139" s="31" t="str">
        <f>COMPLEX('B4 at 100Hz'!C$18,2*PI()*B139*'B4 at 100Hz'!C$19)</f>
        <v>6</v>
      </c>
      <c r="E139" s="32" t="str">
        <f>IMSUB(COMPLEX(1,0),IMDIV(COMPLEX('B4 at 100Hz'!C$38,0),IMSUM(COMPLEX('B4 at 100Hz'!C$38,0),IMPRODUCT(C139,COMPLEX('B4 at 100Hz'!C$39,0)))))</f>
        <v>0.994436931210986+0.074378229709124i</v>
      </c>
      <c r="F139" s="32" t="str">
        <f>IMDIV(IMPRODUCT(C139,COMPLEX(('B4 at 100Hz'!C$39*'B4 at 100Hz'!C$13/'B4 at 100Hz'!C$23),0)),IMSUM(COMPLEX('B4 at 100Hz'!C$38,0),IMPRODUCT(C139,COMPLEX('B4 at 100Hz'!C$39,0))))</f>
        <v>0.59054579159931+0.0441694683320353i</v>
      </c>
      <c r="G139" s="43" t="str">
        <f>IMPRODUCT(F139,IMSUB(COMPLEX(1,0),IMDIV(IMPRODUCT(COMPLEX('B4 at 100Hz'!C$38,0),E139),IMSUM(COMPLEX(0-(2*PI()*B139)^2*'B4 at 100Hz'!C$37,0),IMPRODUCT(C139,COMPLEX(0,0)),IMPRODUCT(COMPLEX('B4 at 100Hz'!C$38,0),E139)))))</f>
        <v>0.809509756265147+0.0834109433969604i</v>
      </c>
      <c r="H139" s="45" t="str">
        <f>IMDIV(COMPLEX('B4 at 100Hz'!C$17,0),IMPRODUCT(D139,IMSUM(COMPLEX('B4 at 100Hz'!C$15-(2*PI()*B139)^2*'B4 at 100Hz'!C$14,0),IMPRODUCT(C139,IMSUM(COMPLEX('B4 at 100Hz'!C$16,0),IMDIV(COMPLEX('B4 at 100Hz'!C$17^2,0),D139))),IMPRODUCT(COMPLEX('B4 at 100Hz'!C$13*'B4 at 100Hz'!C$38/'B4 at 100Hz'!C$23,0),G139))))</f>
        <v>-0.0000360446698267067-0.000145860594450962i</v>
      </c>
      <c r="I139" s="40">
        <f t="shared" ref="I139:I202" si="21">(180/PI())*IMARGUMENT(H139)</f>
        <v>-103.88068508644706</v>
      </c>
      <c r="J139" s="33" t="str">
        <f>IMPRODUCT(IMDIV(IMPRODUCT(COMPLEX(-'B4 at 100Hz'!C$38,0),F139),IMSUM(IMPRODUCT(COMPLEX('B4 at 100Hz'!C$38,0),E139),COMPLEX(Calculations!C$3-(2*PI()*B139)^2*'B4 at 100Hz'!C$37,0),IMPRODUCT(COMPLEX(Calculations!C$4,0),C139))),H139)</f>
        <v>-0.0000046632883140481-0.0000331904537094283i</v>
      </c>
      <c r="K139" s="40">
        <f t="shared" ref="K139:K202" si="22">(180/PI())*IMARGUMENT(J139)</f>
        <v>-97.997755702269359</v>
      </c>
      <c r="L139" s="53" t="str">
        <f>IMSUM(IMPRODUCT(COMPLEX(-('B4 at 100Hz'!C$13/'B4 at 100Hz'!C$23),0),H139),IMDIV(IMPRODUCT(COMPLEX(-'B4 at 100Hz'!C$38,0),J139),IMSUM(COMPLEX('B4 at 100Hz'!C$38,0),IMPRODUCT(COMPLEX('B4 at 100Hz'!C$39,0),C139))),IMDIV(IMPRODUCT(COMPLEX('B4 at 100Hz'!C$39*'B4 at 100Hz'!C$13/'B4 at 100Hz'!C$23,0),C139,H139),IMSUM(COMPLEX('B4 at 100Hz'!C$38,0),IMPRODUCT(COMPLEX('B4 at 100Hz'!C$39,0),C139))))</f>
        <v>9.05625236928696E-06-0.0000012724115256901i</v>
      </c>
      <c r="M139" s="41">
        <f t="shared" ref="M139:M202" si="23">(180/PI())*IMARGUMENT(L139)</f>
        <v>-7.9977557022682442</v>
      </c>
      <c r="N139" s="52" t="str">
        <f>IMPRODUCT(COMPLEX(('B4 at 100Hz'!C$9*'B4 at 100Hz'!C$13)/(2*PI()),0),C139,C139,H139)</f>
        <v>0.0557060248387691+0.225423451970771i</v>
      </c>
      <c r="O139" s="41">
        <f t="shared" ref="O139:O202" si="24">(180/PI())*IMARGUMENT(N139)</f>
        <v>76.119314913552941</v>
      </c>
      <c r="P139" s="39" t="str">
        <f>IMPRODUCT(COMPLEX(('B4 at 100Hz'!C$9*'B4 at 100Hz'!C$23)/(2*PI()),0),C139,C139,J139)</f>
        <v>0.0121360414093338+0.0863769712455408i</v>
      </c>
      <c r="Q139" s="36">
        <f t="shared" ref="Q139:Q202" si="25">(180/PI())*IMARGUMENT(P139)</f>
        <v>82.002244297730655</v>
      </c>
      <c r="R139" s="54" t="str">
        <f>IMPRODUCT(COMPLEX(('B4 at 100Hz'!C$9*'B4 at 100Hz'!C$23)/(2*PI()),0),C139,C139,L139)</f>
        <v>-0.0235685735827121+0.00331140558454636i</v>
      </c>
      <c r="S139" s="46">
        <f t="shared" ref="S139:S202" si="26">(180/PI())*IMARGUMENT(R139)</f>
        <v>172.00224429773178</v>
      </c>
      <c r="T139" s="51">
        <f>IMABS(IMDIV(D139,IMSUB(COMPLEX(1,0),IMPRODUCT(COMPLEX('B4 at 100Hz'!C$17,0),IMPRODUCT(C139,H139)))))</f>
        <v>20.939514792686641</v>
      </c>
      <c r="U139" s="34">
        <f>20*LOG10('B4 at 100Hz'!C$28*50000*IMABS(N139))</f>
        <v>81.296809831249135</v>
      </c>
      <c r="V139" s="35">
        <f>20*LOG10('B4 at 100Hz'!C$28*50000*IMABS(P139))</f>
        <v>72.792256203203479</v>
      </c>
      <c r="W139" s="35">
        <f>20*LOG10('B4 at 100Hz'!C$28*50000*IMABS(R139))</f>
        <v>61.510962747872966</v>
      </c>
      <c r="X139" s="41">
        <f>1000*'B4 at 100Hz'!C$28*IMABS(H139)</f>
        <v>0.15024823205783258</v>
      </c>
      <c r="Y139" s="41">
        <f>1000*'B4 at 100Hz'!C$28*IMABS(J139)</f>
        <v>3.3516450816541428E-2</v>
      </c>
      <c r="Z139" s="41">
        <f>'B4 at 100Hz'!C$28*IMABS(IMPRODUCT(C139,J139))</f>
        <v>4.0222703621986378E-2</v>
      </c>
      <c r="AA139" s="41">
        <f>1000*'B4 at 100Hz'!C$28*IMABS(L139)</f>
        <v>9.1452030085135156E-3</v>
      </c>
      <c r="AB139" s="54" t="str">
        <f t="shared" ref="AB139:AB202" si="27">IMSUM(N139,P139,R139)</f>
        <v>0.0442734926653908+0.315111828800858i</v>
      </c>
      <c r="AC139" s="41">
        <f>20*LOG10('B4 at 100Hz'!C$28*50000*IMABS(AB139))</f>
        <v>84.033590893112603</v>
      </c>
      <c r="AD139" s="41">
        <f t="shared" ref="AD139:AD202" si="28">10^(AC139/20)</f>
        <v>15910.343082647059</v>
      </c>
      <c r="AE139" s="36">
        <f t="shared" ref="AE139:AE202" si="29">(180/PI())*IMARGUMENT(AB139)</f>
        <v>82.002244297730641</v>
      </c>
      <c r="AG139" s="78"/>
      <c r="AH139" s="2"/>
      <c r="AI139" s="2"/>
      <c r="AJ139" s="2"/>
      <c r="AK139" s="4"/>
      <c r="AL139" s="4"/>
      <c r="AM139" s="4"/>
      <c r="AN139" s="4"/>
      <c r="AO139" s="4"/>
      <c r="AP139" s="4"/>
      <c r="AQ139" s="5"/>
      <c r="AR139" s="5"/>
      <c r="AS139" s="4"/>
      <c r="AT139" s="12"/>
      <c r="AU139" s="12"/>
    </row>
    <row r="140" spans="2:47" x14ac:dyDescent="0.25">
      <c r="B140" s="38">
        <v>195</v>
      </c>
      <c r="C140" s="30" t="str">
        <f t="shared" si="20"/>
        <v>1225.22113490002i</v>
      </c>
      <c r="D140" s="31" t="str">
        <f>COMPLEX('B4 at 100Hz'!C$18,2*PI()*B140*'B4 at 100Hz'!C$19)</f>
        <v>6</v>
      </c>
      <c r="E140" s="32" t="str">
        <f>IMSUB(COMPLEX(1,0),IMDIV(COMPLEX('B4 at 100Hz'!C$38,0),IMSUM(COMPLEX('B4 at 100Hz'!C$38,0),IMPRODUCT(C140,COMPLEX('B4 at 100Hz'!C$39,0)))))</f>
        <v>0.994661612993634+0.0728689826368962i</v>
      </c>
      <c r="F140" s="32" t="str">
        <f>IMDIV(IMPRODUCT(C140,COMPLEX(('B4 at 100Hz'!C$39*'B4 at 100Hz'!C$13/'B4 at 100Hz'!C$23),0)),IMSUM(COMPLEX('B4 at 100Hz'!C$38,0),IMPRODUCT(C140,COMPLEX('B4 at 100Hz'!C$39,0))))</f>
        <v>0.590679218744892+0.0432732028384536i</v>
      </c>
      <c r="G140" s="43" t="str">
        <f>IMPRODUCT(F140,IMSUB(COMPLEX(1,0),IMDIV(IMPRODUCT(COMPLEX('B4 at 100Hz'!C$38,0),E140),IMSUM(COMPLEX(0-(2*PI()*B140)^2*'B4 at 100Hz'!C$37,0),IMPRODUCT(C140,COMPLEX(0,0)),IMPRODUCT(COMPLEX('B4 at 100Hz'!C$38,0),E140)))))</f>
        <v>0.797865929478165+0.079308707148333i</v>
      </c>
      <c r="H140" s="45" t="str">
        <f>IMDIV(COMPLEX('B4 at 100Hz'!C$17,0),IMPRODUCT(D140,IMSUM(COMPLEX('B4 at 100Hz'!C$15-(2*PI()*B140)^2*'B4 at 100Hz'!C$14,0),IMPRODUCT(C140,IMSUM(COMPLEX('B4 at 100Hz'!C$16,0),IMDIV(COMPLEX('B4 at 100Hz'!C$17^2,0),D140))),IMPRODUCT(COMPLEX('B4 at 100Hz'!C$13*'B4 at 100Hz'!C$38/'B4 at 100Hz'!C$23,0),G140))))</f>
        <v>-0.0000391876411187718-0.000141022773933717i</v>
      </c>
      <c r="I140" s="40">
        <f t="shared" si="21"/>
        <v>-105.52963597172932</v>
      </c>
      <c r="J140" s="33" t="str">
        <f>IMPRODUCT(IMDIV(IMPRODUCT(COMPLEX(-'B4 at 100Hz'!C$38,0),F140),IMSUM(IMPRODUCT(COMPLEX('B4 at 100Hz'!C$38,0),E140),COMPLEX(Calculations!C$3-(2*PI()*B140)^2*'B4 at 100Hz'!C$37,0),IMPRODUCT(COMPLEX(Calculations!C$4,0),C140))),H140)</f>
        <v>-5.28130172942298E-06-0.0000304076759383397i</v>
      </c>
      <c r="K140" s="40">
        <f t="shared" si="22"/>
        <v>-99.853022661629041</v>
      </c>
      <c r="L140" s="53" t="str">
        <f>IMSUM(IMPRODUCT(COMPLEX(-('B4 at 100Hz'!C$13/'B4 at 100Hz'!C$23),0),H140),IMDIV(IMPRODUCT(COMPLEX(-'B4 at 100Hz'!C$38,0),J140),IMSUM(COMPLEX('B4 at 100Hz'!C$38,0),IMPRODUCT(COMPLEX('B4 at 100Hz'!C$39,0),C140))),IMDIV(IMPRODUCT(COMPLEX('B4 at 100Hz'!C$39*'B4 at 100Hz'!C$13/'B4 at 100Hz'!C$23,0),C140,H140),IMSUM(COMPLEX('B4 at 100Hz'!C$38,0),IMPRODUCT(COMPLEX('B4 at 100Hz'!C$39,0),C140))))</f>
        <v>8.47070972568039E-06-1.47121976748191E-06i</v>
      </c>
      <c r="M140" s="41">
        <f t="shared" si="23"/>
        <v>-9.8530226616276408</v>
      </c>
      <c r="N140" s="52" t="str">
        <f>IMPRODUCT(COMPLEX(('B4 at 100Hz'!C$9*'B4 at 100Hz'!C$13)/(2*PI()),0),C140,C140,H140)</f>
        <v>0.0631266477170983+0.227170983403166i</v>
      </c>
      <c r="O140" s="41">
        <f t="shared" si="24"/>
        <v>74.470364028270666</v>
      </c>
      <c r="P140" s="39" t="str">
        <f>IMPRODUCT(COMPLEX(('B4 at 100Hz'!C$9*'B4 at 100Hz'!C$23)/(2*PI()),0),C140,C140,J140)</f>
        <v>0.0143261089913047+0.0824841491706481i</v>
      </c>
      <c r="Q140" s="36">
        <f t="shared" si="25"/>
        <v>80.146977338370931</v>
      </c>
      <c r="R140" s="54" t="str">
        <f>IMPRODUCT(COMPLEX(('B4 at 100Hz'!C$9*'B4 at 100Hz'!C$23)/(2*PI()),0),C140,C140,L140)</f>
        <v>-0.0229777272689664+0.00399084464757717i</v>
      </c>
      <c r="S140" s="46">
        <f t="shared" si="26"/>
        <v>170.14697733837238</v>
      </c>
      <c r="T140" s="51">
        <f>IMABS(IMDIV(D140,IMSUB(COMPLEX(1,0),IMPRODUCT(COMPLEX('B4 at 100Hz'!C$17,0),IMPRODUCT(C140,H140)))))</f>
        <v>19.431707841409921</v>
      </c>
      <c r="U140" s="34">
        <f>20*LOG10('B4 at 100Hz'!C$28*50000*IMABS(N140))</f>
        <v>81.429494117692244</v>
      </c>
      <c r="V140" s="35">
        <f>20*LOG10('B4 at 100Hz'!C$28*50000*IMABS(P140))</f>
        <v>72.435881537066507</v>
      </c>
      <c r="W140" s="35">
        <f>20*LOG10('B4 at 100Hz'!C$28*50000*IMABS(R140))</f>
        <v>61.334612964031756</v>
      </c>
      <c r="X140" s="41">
        <f>1000*'B4 at 100Hz'!C$28*IMABS(H140)</f>
        <v>0.14636630071301901</v>
      </c>
      <c r="Y140" s="41">
        <f>1000*'B4 at 100Hz'!C$28*IMABS(J140)</f>
        <v>3.0862904982005328E-2</v>
      </c>
      <c r="Z140" s="41">
        <f>'B4 at 100Hz'!C$28*IMABS(IMPRODUCT(C140,J140))</f>
        <v>3.7813883468364048E-2</v>
      </c>
      <c r="AA140" s="41">
        <f>1000*'B4 at 100Hz'!C$28*IMABS(L140)</f>
        <v>8.5975235307014942E-3</v>
      </c>
      <c r="AB140" s="54" t="str">
        <f t="shared" si="27"/>
        <v>0.0544750294394366+0.313645977221391i</v>
      </c>
      <c r="AC140" s="41">
        <f>20*LOG10('B4 at 100Hz'!C$28*50000*IMABS(AB140))</f>
        <v>84.037265991567281</v>
      </c>
      <c r="AD140" s="41">
        <f t="shared" si="28"/>
        <v>15917.076353682947</v>
      </c>
      <c r="AE140" s="36">
        <f t="shared" si="29"/>
        <v>80.146977338370903</v>
      </c>
      <c r="AG140" s="78"/>
      <c r="AH140" s="2"/>
      <c r="AI140" s="2"/>
      <c r="AJ140" s="2"/>
      <c r="AK140" s="4"/>
      <c r="AL140" s="4"/>
      <c r="AM140" s="4"/>
      <c r="AN140" s="4"/>
      <c r="AO140" s="4"/>
      <c r="AP140" s="4"/>
      <c r="AQ140" s="5"/>
      <c r="AR140" s="5"/>
      <c r="AS140" s="4"/>
      <c r="AT140" s="12"/>
      <c r="AU140" s="12"/>
    </row>
    <row r="141" spans="2:47" x14ac:dyDescent="0.25">
      <c r="B141" s="38">
        <v>200</v>
      </c>
      <c r="C141" s="30" t="str">
        <f t="shared" si="20"/>
        <v>1256.63706143592i</v>
      </c>
      <c r="D141" s="31" t="str">
        <f>COMPLEX('B4 at 100Hz'!C$18,2*PI()*B141*'B4 at 100Hz'!C$19)</f>
        <v>6</v>
      </c>
      <c r="E141" s="32" t="str">
        <f>IMSUB(COMPLEX(1,0),IMDIV(COMPLEX('B4 at 100Hz'!C$38,0),IMSUM(COMPLEX('B4 at 100Hz'!C$38,0),IMPRODUCT(C141,COMPLEX('B4 at 100Hz'!C$39,0)))))</f>
        <v>0.99492385786802+0.0710659898477155i</v>
      </c>
      <c r="F141" s="32" t="str">
        <f>IMDIV(IMPRODUCT(C141,COMPLEX(('B4 at 100Hz'!C$39*'B4 at 100Hz'!C$13/'B4 at 100Hz'!C$23),0)),IMSUM(COMPLEX('B4 at 100Hz'!C$38,0),IMPRODUCT(C141,COMPLEX('B4 at 100Hz'!C$39,0))))</f>
        <v>0.590834952710594+0.0422024966221851i</v>
      </c>
      <c r="G141" s="43" t="str">
        <f>IMPRODUCT(F141,IMSUB(COMPLEX(1,0),IMDIV(IMPRODUCT(COMPLEX('B4 at 100Hz'!C$38,0),E141),IMSUM(COMPLEX(0-(2*PI()*B141)^2*'B4 at 100Hz'!C$37,0),IMPRODUCT(C141,COMPLEX(0,0)),IMPRODUCT(COMPLEX('B4 at 100Hz'!C$38,0),E141)))))</f>
        <v>0.784681925959466+0.0747316119961394i</v>
      </c>
      <c r="H141" s="45" t="str">
        <f>IMDIV(COMPLEX('B4 at 100Hz'!C$17,0),IMPRODUCT(D141,IMSUM(COMPLEX('B4 at 100Hz'!C$15-(2*PI()*B141)^2*'B4 at 100Hz'!C$14,0),IMPRODUCT(C141,IMSUM(COMPLEX('B4 at 100Hz'!C$16,0),IMDIV(COMPLEX('B4 at 100Hz'!C$17^2,0),D141))),IMPRODUCT(COMPLEX('B4 at 100Hz'!C$13*'B4 at 100Hz'!C$38/'B4 at 100Hz'!C$23,0),G141))))</f>
        <v>-0.0000425565192902895-0.000135048511944018i</v>
      </c>
      <c r="I141" s="40">
        <f t="shared" si="21"/>
        <v>-107.49069439329013</v>
      </c>
      <c r="J141" s="33" t="str">
        <f>IMPRODUCT(IMDIV(IMPRODUCT(COMPLEX(-'B4 at 100Hz'!C$38,0),F141),IMSUM(IMPRODUCT(COMPLEX('B4 at 100Hz'!C$38,0),E141),COMPLEX(Calculations!C$3-(2*PI()*B141)^2*'B4 at 100Hz'!C$37,0),IMPRODUCT(COMPLEX(Calculations!C$4,0),C141))),H141)</f>
        <v>-5.82523463089481E-06-0.0000272876109344251i</v>
      </c>
      <c r="K141" s="40">
        <f t="shared" si="22"/>
        <v>-102.05036236228464</v>
      </c>
      <c r="L141" s="53" t="str">
        <f>IMSUM(IMPRODUCT(COMPLEX(-('B4 at 100Hz'!C$13/'B4 at 100Hz'!C$23),0),H141),IMDIV(IMPRODUCT(COMPLEX(-'B4 at 100Hz'!C$38,0),J141),IMSUM(COMPLEX('B4 at 100Hz'!C$38,0),IMPRODUCT(COMPLEX('B4 at 100Hz'!C$39,0),C141))),IMDIV(IMPRODUCT(COMPLEX('B4 at 100Hz'!C$39*'B4 at 100Hz'!C$13/'B4 at 100Hz'!C$23,0),C141,H141),IMSUM(COMPLEX('B4 at 100Hz'!C$38,0),IMPRODUCT(COMPLEX('B4 at 100Hz'!C$39,0),C141))))</f>
        <v>7.79646026697862E-06-1.66435275168403E-06i</v>
      </c>
      <c r="M141" s="41">
        <f t="shared" si="23"/>
        <v>-12.050362362283197</v>
      </c>
      <c r="N141" s="52" t="str">
        <f>IMPRODUCT(COMPLEX(('B4 at 100Hz'!C$9*'B4 at 100Hz'!C$13)/(2*PI()),0),C141,C141,H141)</f>
        <v>0.0721141474059468+0.22884644843374i</v>
      </c>
      <c r="O141" s="41">
        <f t="shared" si="24"/>
        <v>72.509305606709901</v>
      </c>
      <c r="P141" s="39" t="str">
        <f>IMPRODUCT(COMPLEX(('B4 at 100Hz'!C$9*'B4 at 100Hz'!C$23)/(2*PI()),0),C141,C141,J141)</f>
        <v>0.0166223132373075+0.0778652269290852i</v>
      </c>
      <c r="Q141" s="36">
        <f t="shared" si="25"/>
        <v>77.949637637715341</v>
      </c>
      <c r="R141" s="54" t="str">
        <f>IMPRODUCT(COMPLEX(('B4 at 100Hz'!C$9*'B4 at 100Hz'!C$23)/(2*PI()),0),C141,C141,L141)</f>
        <v>-0.0222472076940244+0.00474923235351584i</v>
      </c>
      <c r="S141" s="46">
        <f t="shared" si="26"/>
        <v>167.94963763771682</v>
      </c>
      <c r="T141" s="51">
        <f>IMABS(IMDIV(D141,IMSUB(COMPLEX(1,0),IMPRODUCT(COMPLEX('B4 at 100Hz'!C$17,0),IMPRODUCT(C141,H141)))))</f>
        <v>17.852898221743537</v>
      </c>
      <c r="U141" s="34">
        <f>20*LOG10('B4 at 100Hz'!C$28*50000*IMABS(N141))</f>
        <v>81.581448923736829</v>
      </c>
      <c r="V141" s="35">
        <f>20*LOG10('B4 at 100Hz'!C$28*50000*IMABS(P141))</f>
        <v>71.999809614212623</v>
      </c>
      <c r="W141" s="35">
        <f>20*LOG10('B4 at 100Hz'!C$28*50000*IMABS(R141))</f>
        <v>61.118448727207088</v>
      </c>
      <c r="X141" s="41">
        <f>1000*'B4 at 100Hz'!C$28*IMABS(H141)</f>
        <v>0.14159504903914669</v>
      </c>
      <c r="Y141" s="41">
        <f>1000*'B4 at 100Hz'!C$28*IMABS(J141)</f>
        <v>2.7902456325806381E-2</v>
      </c>
      <c r="Z141" s="41">
        <f>'B4 at 100Hz'!C$28*IMABS(IMPRODUCT(C141,J141))</f>
        <v>3.5063260724105386E-2</v>
      </c>
      <c r="AA141" s="41">
        <f>1000*'B4 at 100Hz'!C$28*IMABS(L141)</f>
        <v>7.9721303788017998E-3</v>
      </c>
      <c r="AB141" s="54" t="str">
        <f t="shared" si="27"/>
        <v>0.0664892529492299+0.311460907716341i</v>
      </c>
      <c r="AC141" s="41">
        <f>20*LOG10('B4 at 100Hz'!C$28*50000*IMABS(AB141))</f>
        <v>84.041009440771873</v>
      </c>
      <c r="AD141" s="41">
        <f t="shared" si="28"/>
        <v>15923.937781939638</v>
      </c>
      <c r="AE141" s="36">
        <f t="shared" si="29"/>
        <v>77.949637637715355</v>
      </c>
      <c r="AG141" s="78"/>
      <c r="AH141" s="2"/>
      <c r="AI141" s="2"/>
      <c r="AJ141" s="2"/>
      <c r="AK141" s="4"/>
      <c r="AL141" s="4"/>
      <c r="AM141" s="4"/>
      <c r="AN141" s="4"/>
      <c r="AO141" s="4"/>
      <c r="AP141" s="4"/>
      <c r="AQ141" s="5"/>
      <c r="AR141" s="5"/>
      <c r="AS141" s="4"/>
      <c r="AT141" s="12"/>
      <c r="AU141" s="12"/>
    </row>
    <row r="142" spans="2:47" x14ac:dyDescent="0.25">
      <c r="B142" s="38">
        <v>204</v>
      </c>
      <c r="C142" s="30" t="str">
        <f t="shared" si="20"/>
        <v>1281.76980266464i</v>
      </c>
      <c r="D142" s="31" t="str">
        <f>COMPLEX('B4 at 100Hz'!C$18,2*PI()*B142*'B4 at 100Hz'!C$19)</f>
        <v>6</v>
      </c>
      <c r="E142" s="32" t="str">
        <f>IMSUB(COMPLEX(1,0),IMDIV(COMPLEX('B4 at 100Hz'!C$38,0),IMSUM(COMPLEX('B4 at 100Hz'!C$38,0),IMPRODUCT(C142,COMPLEX('B4 at 100Hz'!C$39,0)))))</f>
        <v>0.995120008744944+0.0696862751221948i</v>
      </c>
      <c r="F142" s="32" t="str">
        <f>IMDIV(IMPRODUCT(C142,COMPLEX(('B4 at 100Hz'!C$39*'B4 at 100Hz'!C$13/'B4 at 100Hz'!C$23),0)),IMSUM(COMPLEX('B4 at 100Hz'!C$38,0),IMPRODUCT(C142,COMPLEX('B4 at 100Hz'!C$39,0))))</f>
        <v>0.590951436794451+0.0413831538371463i</v>
      </c>
      <c r="G142" s="43" t="str">
        <f>IMPRODUCT(F142,IMSUB(COMPLEX(1,0),IMDIV(IMPRODUCT(COMPLEX('B4 at 100Hz'!C$38,0),E142),IMSUM(COMPLEX(0-(2*PI()*B142)^2*'B4 at 100Hz'!C$37,0),IMPRODUCT(C142,COMPLEX(0,0)),IMPRODUCT(COMPLEX('B4 at 100Hz'!C$38,0),E142)))))</f>
        <v>0.775095586047547+0.0714464193327515i</v>
      </c>
      <c r="H142" s="45" t="str">
        <f>IMDIV(COMPLEX('B4 at 100Hz'!C$17,0),IMPRODUCT(D142,IMSUM(COMPLEX('B4 at 100Hz'!C$15-(2*PI()*B142)^2*'B4 at 100Hz'!C$14,0),IMPRODUCT(C142,IMSUM(COMPLEX('B4 at 100Hz'!C$16,0),IMDIV(COMPLEX('B4 at 100Hz'!C$17^2,0),D142))),IMPRODUCT(COMPLEX('B4 at 100Hz'!C$13*'B4 at 100Hz'!C$38/'B4 at 100Hz'!C$23,0),G142))))</f>
        <v>-0.000044847942150673-0.000130359090799722i</v>
      </c>
      <c r="I142" s="40">
        <f t="shared" si="21"/>
        <v>-108.98495216870514</v>
      </c>
      <c r="J142" s="33" t="str">
        <f>IMPRODUCT(IMDIV(IMPRODUCT(COMPLEX(-'B4 at 100Hz'!C$38,0),F142),IMSUM(IMPRODUCT(COMPLEX('B4 at 100Hz'!C$38,0),E142),COMPLEX(Calculations!C$3-(2*PI()*B142)^2*'B4 at 100Hz'!C$37,0),IMPRODUCT(COMPLEX(Calculations!C$4,0),C142))),H142)</f>
        <v>-6.11489613110081E-06-0.0000250492552770914i</v>
      </c>
      <c r="K142" s="40">
        <f t="shared" si="22"/>
        <v>-103.71844937819007</v>
      </c>
      <c r="L142" s="53" t="str">
        <f>IMSUM(IMPRODUCT(COMPLEX(-('B4 at 100Hz'!C$13/'B4 at 100Hz'!C$23),0),H142),IMDIV(IMPRODUCT(COMPLEX(-'B4 at 100Hz'!C$38,0),J142),IMSUM(COMPLEX('B4 at 100Hz'!C$38,0),IMPRODUCT(COMPLEX('B4 at 100Hz'!C$39,0),C142))),IMDIV(IMPRODUCT(COMPLEX('B4 at 100Hz'!C$39*'B4 at 100Hz'!C$13/'B4 at 100Hz'!C$23,0),C142,H142),IMSUM(COMPLEX('B4 at 100Hz'!C$38,0),IMPRODUCT(COMPLEX('B4 at 100Hz'!C$39,0),C142))))</f>
        <v>7.30006868075233E-06-1.78205544392078E-06i</v>
      </c>
      <c r="M142" s="41">
        <f t="shared" si="23"/>
        <v>-13.718449378189911</v>
      </c>
      <c r="N142" s="52" t="str">
        <f>IMPRODUCT(COMPLEX(('B4 at 100Hz'!C$9*'B4 at 100Hz'!C$13)/(2*PI()),0),C142,C142,H142)</f>
        <v>0.0790673598337147+0.229824349693219i</v>
      </c>
      <c r="O142" s="41">
        <f t="shared" si="24"/>
        <v>71.015047831294908</v>
      </c>
      <c r="P142" s="39" t="str">
        <f>IMPRODUCT(COMPLEX(('B4 at 100Hz'!C$9*'B4 at 100Hz'!C$23)/(2*PI()),0),C142,C142,J142)</f>
        <v>0.0181537966878882+0.0743657909691206i</v>
      </c>
      <c r="Q142" s="36">
        <f t="shared" si="25"/>
        <v>76.281550621809899</v>
      </c>
      <c r="R142" s="54" t="str">
        <f>IMPRODUCT(COMPLEX(('B4 at 100Hz'!C$9*'B4 at 100Hz'!C$23)/(2*PI()),0),C142,C142,L142)</f>
        <v>-0.0216723162252865+0.0052905350347559i</v>
      </c>
      <c r="S142" s="46">
        <f t="shared" si="26"/>
        <v>166.28155062181008</v>
      </c>
      <c r="T142" s="51">
        <f>IMABS(IMDIV(D142,IMSUB(COMPLEX(1,0),IMPRODUCT(COMPLEX('B4 at 100Hz'!C$17,0),IMPRODUCT(C142,H142)))))</f>
        <v>16.791782384973708</v>
      </c>
      <c r="U142" s="34">
        <f>20*LOG10('B4 at 100Hz'!C$28*50000*IMABS(N142))</f>
        <v>81.693134428231076</v>
      </c>
      <c r="V142" s="35">
        <f>20*LOG10('B4 at 100Hz'!C$28*50000*IMABS(P142))</f>
        <v>71.658251145053271</v>
      </c>
      <c r="W142" s="35">
        <f>20*LOG10('B4 at 100Hz'!C$28*50000*IMABS(R142))</f>
        <v>60.948893693286081</v>
      </c>
      <c r="X142" s="41">
        <f>1000*'B4 at 100Hz'!C$28*IMABS(H142)</f>
        <v>0.13785800836106793</v>
      </c>
      <c r="Y142" s="41">
        <f>1000*'B4 at 100Hz'!C$28*IMABS(J142)</f>
        <v>2.5784823920884995E-2</v>
      </c>
      <c r="Z142" s="41">
        <f>'B4 at 100Hz'!C$28*IMABS(IMPRODUCT(C142,J142))</f>
        <v>3.3050208668815216E-2</v>
      </c>
      <c r="AA142" s="41">
        <f>1000*'B4 at 100Hz'!C$28*IMABS(L142)</f>
        <v>7.5144343998007424E-3</v>
      </c>
      <c r="AB142" s="54" t="str">
        <f t="shared" si="27"/>
        <v>0.0755488402963164+0.309480675697096i</v>
      </c>
      <c r="AC142" s="41">
        <f>20*LOG10('B4 at 100Hz'!C$28*50000*IMABS(AB142))</f>
        <v>84.043457842089339</v>
      </c>
      <c r="AD142" s="41">
        <f t="shared" si="28"/>
        <v>15928.427095922698</v>
      </c>
      <c r="AE142" s="36">
        <f t="shared" si="29"/>
        <v>76.281550621809913</v>
      </c>
      <c r="AG142" s="78"/>
      <c r="AH142" s="2"/>
      <c r="AI142" s="2"/>
      <c r="AJ142" s="2"/>
      <c r="AK142" s="4"/>
      <c r="AL142" s="4"/>
      <c r="AM142" s="4"/>
      <c r="AN142" s="4"/>
      <c r="AO142" s="4"/>
      <c r="AP142" s="4"/>
      <c r="AQ142" s="5"/>
      <c r="AR142" s="5"/>
      <c r="AS142" s="4"/>
      <c r="AT142" s="12"/>
      <c r="AU142" s="12"/>
    </row>
    <row r="143" spans="2:47" x14ac:dyDescent="0.25">
      <c r="B143" s="38">
        <v>209</v>
      </c>
      <c r="C143" s="30" t="str">
        <f t="shared" si="20"/>
        <v>1313.18572920053i</v>
      </c>
      <c r="D143" s="31" t="str">
        <f>COMPLEX('B4 at 100Hz'!C$18,2*PI()*B143*'B4 at 100Hz'!C$19)</f>
        <v>6</v>
      </c>
      <c r="E143" s="32" t="str">
        <f>IMSUB(COMPLEX(1,0),IMDIV(COMPLEX('B4 at 100Hz'!C$38,0),IMSUM(COMPLEX('B4 at 100Hz'!C$38,0),IMPRODUCT(C143,COMPLEX('B4 at 100Hz'!C$39,0)))))</f>
        <v>0.995349635341655+0.0680348349515829i</v>
      </c>
      <c r="F143" s="32" t="str">
        <f>IMDIV(IMPRODUCT(C143,COMPLEX(('B4 at 100Hz'!C$39*'B4 at 100Hz'!C$13/'B4 at 100Hz'!C$23),0)),IMSUM(COMPLEX('B4 at 100Hz'!C$38,0),IMPRODUCT(C143,COMPLEX('B4 at 100Hz'!C$39,0))))</f>
        <v>0.591087800414979+0.0404024470550225i</v>
      </c>
      <c r="G143" s="43" t="str">
        <f>IMPRODUCT(F143,IMSUB(COMPLEX(1,0),IMDIV(IMPRODUCT(COMPLEX('B4 at 100Hz'!C$38,0),E143),IMSUM(COMPLEX(0-(2*PI()*B143)^2*'B4 at 100Hz'!C$37,0),IMPRODUCT(C143,COMPLEX(0,0)),IMPRODUCT(COMPLEX('B4 at 100Hz'!C$38,0),E143)))))</f>
        <v>0.764160295191956+0.0677403969576399i</v>
      </c>
      <c r="H143" s="45" t="str">
        <f>IMDIV(COMPLEX('B4 at 100Hz'!C$17,0),IMPRODUCT(D143,IMSUM(COMPLEX('B4 at 100Hz'!C$15-(2*PI()*B143)^2*'B4 at 100Hz'!C$14,0),IMPRODUCT(C143,IMSUM(COMPLEX('B4 at 100Hz'!C$16,0),IMDIV(COMPLEX('B4 at 100Hz'!C$17^2,0),D143))),IMPRODUCT(COMPLEX('B4 at 100Hz'!C$13*'B4 at 100Hz'!C$38/'B4 at 100Hz'!C$23,0),G143))))</f>
        <v>-0.0000472628881500405-0.000124641181533941i</v>
      </c>
      <c r="I143" s="40">
        <f t="shared" si="21"/>
        <v>-110.76630625943046</v>
      </c>
      <c r="J143" s="33" t="str">
        <f>IMPRODUCT(IMDIV(IMPRODUCT(COMPLEX(-'B4 at 100Hz'!C$38,0),F143),IMSUM(IMPRODUCT(COMPLEX('B4 at 100Hz'!C$38,0),E143),COMPLEX(Calculations!C$3-(2*PI()*B143)^2*'B4 at 100Hz'!C$37,0),IMPRODUCT(COMPLEX(Calculations!C$4,0),C143))),H143)</f>
        <v>-6.33528981616288E-06-0.000022537819390284i</v>
      </c>
      <c r="K143" s="40">
        <f t="shared" si="22"/>
        <v>-105.70045824011345</v>
      </c>
      <c r="L143" s="53" t="str">
        <f>IMSUM(IMPRODUCT(COMPLEX(-('B4 at 100Hz'!C$13/'B4 at 100Hz'!C$23),0),H143),IMDIV(IMPRODUCT(COMPLEX(-'B4 at 100Hz'!C$38,0),J143),IMSUM(COMPLEX('B4 at 100Hz'!C$38,0),IMPRODUCT(COMPLEX('B4 at 100Hz'!C$39,0),C143))),IMDIV(IMPRODUCT(COMPLEX('B4 at 100Hz'!C$39*'B4 at 100Hz'!C$13/'B4 at 100Hz'!C$23,0),C143,H143),IMSUM(COMPLEX('B4 at 100Hz'!C$38,0),IMPRODUCT(COMPLEX('B4 at 100Hz'!C$39,0),C143))))</f>
        <v>6.72914893224201E-06-1.89153653082555E-06i</v>
      </c>
      <c r="M143" s="41">
        <f t="shared" si="23"/>
        <v>-15.700458240111521</v>
      </c>
      <c r="N143" s="52" t="str">
        <f>IMPRODUCT(COMPLEX(('B4 at 100Hz'!C$9*'B4 at 100Hz'!C$13)/(2*PI()),0),C143,C143,H143)</f>
        <v>0.0874595445833214+0.230647372599811i</v>
      </c>
      <c r="O143" s="41">
        <f t="shared" si="24"/>
        <v>69.233693740569549</v>
      </c>
      <c r="P143" s="39" t="str">
        <f>IMPRODUCT(COMPLEX(('B4 at 100Hz'!C$9*'B4 at 100Hz'!C$23)/(2*PI()),0),C143,C143,J143)</f>
        <v>0.0197413617720945+0.0702299751153616i</v>
      </c>
      <c r="Q143" s="36">
        <f t="shared" si="25"/>
        <v>74.299541759886566</v>
      </c>
      <c r="R143" s="54" t="str">
        <f>IMPRODUCT(COMPLEX(('B4 at 100Hz'!C$9*'B4 at 100Hz'!C$23)/(2*PI()),0),C143,C143,L143)</f>
        <v>-0.0209686639987296+0.00589420658623895i</v>
      </c>
      <c r="S143" s="46">
        <f t="shared" si="26"/>
        <v>164.29954175988846</v>
      </c>
      <c r="T143" s="51">
        <f>IMABS(IMDIV(D143,IMSUB(COMPLEX(1,0),IMPRODUCT(COMPLEX('B4 at 100Hz'!C$17,0),IMPRODUCT(C143,H143)))))</f>
        <v>15.668138000274508</v>
      </c>
      <c r="U143" s="34">
        <f>20*LOG10('B4 at 100Hz'!C$28*50000*IMABS(N143))</f>
        <v>81.821819088645611</v>
      </c>
      <c r="V143" s="35">
        <f>20*LOG10('B4 at 100Hz'!C$28*50000*IMABS(P143))</f>
        <v>71.240124935515482</v>
      </c>
      <c r="W143" s="35">
        <f>20*LOG10('B4 at 100Hz'!C$28*50000*IMABS(R143))</f>
        <v>60.741089857451428</v>
      </c>
      <c r="X143" s="41">
        <f>1000*'B4 at 100Hz'!C$28*IMABS(H143)</f>
        <v>0.13330118052913137</v>
      </c>
      <c r="Y143" s="41">
        <f>1000*'B4 at 100Hz'!C$28*IMABS(J143)</f>
        <v>2.3411304959865833E-2</v>
      </c>
      <c r="Z143" s="41">
        <f>'B4 at 100Hz'!C$28*IMABS(IMPRODUCT(C143,J143))</f>
        <v>3.0743391575257364E-2</v>
      </c>
      <c r="AA143" s="41">
        <f>1000*'B4 at 100Hz'!C$28*IMABS(L143)</f>
        <v>6.9899467665885222E-3</v>
      </c>
      <c r="AB143" s="54" t="str">
        <f t="shared" si="27"/>
        <v>0.0862322423566863+0.306771554301412i</v>
      </c>
      <c r="AC143" s="41">
        <f>20*LOG10('B4 at 100Hz'!C$28*50000*IMABS(AB143))</f>
        <v>84.045976379957665</v>
      </c>
      <c r="AD143" s="41">
        <f t="shared" si="28"/>
        <v>15933.046330690082</v>
      </c>
      <c r="AE143" s="36">
        <f t="shared" si="29"/>
        <v>74.299541759886552</v>
      </c>
      <c r="AG143" s="78"/>
      <c r="AH143" s="2"/>
      <c r="AI143" s="2"/>
      <c r="AJ143" s="2"/>
      <c r="AK143" s="4"/>
      <c r="AL143" s="4"/>
      <c r="AM143" s="4"/>
      <c r="AN143" s="4"/>
      <c r="AO143" s="4"/>
      <c r="AP143" s="4"/>
      <c r="AQ143" s="5"/>
      <c r="AR143" s="5"/>
      <c r="AS143" s="4"/>
      <c r="AT143" s="12"/>
      <c r="AU143" s="12"/>
    </row>
    <row r="144" spans="2:47" x14ac:dyDescent="0.25">
      <c r="B144" s="38">
        <v>214</v>
      </c>
      <c r="C144" s="30" t="str">
        <f t="shared" si="20"/>
        <v>1344.60165573643i</v>
      </c>
      <c r="D144" s="31" t="str">
        <f>COMPLEX('B4 at 100Hz'!C$18,2*PI()*B144*'B4 at 100Hz'!C$19)</f>
        <v>6</v>
      </c>
      <c r="E144" s="32" t="str">
        <f>IMSUB(COMPLEX(1,0),IMDIV(COMPLEX('B4 at 100Hz'!C$38,0),IMSUM(COMPLEX('B4 at 100Hz'!C$38,0),IMPRODUCT(C144,COMPLEX('B4 at 100Hz'!C$39,0)))))</f>
        <v>0.995563450641614+0.0664595093886259i</v>
      </c>
      <c r="F144" s="32" t="str">
        <f>IMDIV(IMPRODUCT(C144,COMPLEX(('B4 at 100Hz'!C$39*'B4 at 100Hz'!C$13/'B4 at 100Hz'!C$23),0)),IMSUM(COMPLEX('B4 at 100Hz'!C$38,0),IMPRODUCT(C144,COMPLEX('B4 at 100Hz'!C$39,0))))</f>
        <v>0.591214774506153+0.0394669408882613i</v>
      </c>
      <c r="G144" s="43" t="str">
        <f>IMPRODUCT(F144,IMSUB(COMPLEX(1,0),IMDIV(IMPRODUCT(COMPLEX('B4 at 100Hz'!C$38,0),E144),IMSUM(COMPLEX(0-(2*PI()*B144)^2*'B4 at 100Hz'!C$37,0),IMPRODUCT(C144,COMPLEX(0,0)),IMPRODUCT(COMPLEX('B4 at 100Hz'!C$38,0),E144)))))</f>
        <v>0.754246247783426+0.0644160947853924i</v>
      </c>
      <c r="H144" s="45" t="str">
        <f>IMDIV(COMPLEX('B4 at 100Hz'!C$17,0),IMPRODUCT(D144,IMSUM(COMPLEX('B4 at 100Hz'!C$15-(2*PI()*B144)^2*'B4 at 100Hz'!C$14,0),IMPRODUCT(C144,IMSUM(COMPLEX('B4 at 100Hz'!C$16,0),IMDIV(COMPLEX('B4 at 100Hz'!C$17^2,0),D144))),IMPRODUCT(COMPLEX('B4 at 100Hz'!C$13*'B4 at 100Hz'!C$38/'B4 at 100Hz'!C$23,0),G144))))</f>
        <v>-0.0000492347307270696-0.000119107645973323i</v>
      </c>
      <c r="I144" s="40">
        <f t="shared" si="21"/>
        <v>-112.4584058814269</v>
      </c>
      <c r="J144" s="33" t="str">
        <f>IMPRODUCT(IMDIV(IMPRODUCT(COMPLEX(-'B4 at 100Hz'!C$38,0),F144),IMSUM(IMPRODUCT(COMPLEX('B4 at 100Hz'!C$38,0),E144),COMPLEX(Calculations!C$3-(2*PI()*B144)^2*'B4 at 100Hz'!C$37,0),IMPRODUCT(COMPLEX(Calculations!C$4,0),C144))),H144)</f>
        <v>-6.43345739777208E-06-0.0000203091982135871i</v>
      </c>
      <c r="K144" s="40">
        <f t="shared" si="22"/>
        <v>-107.57692848955233</v>
      </c>
      <c r="L144" s="53" t="str">
        <f>IMSUM(IMPRODUCT(COMPLEX(-('B4 at 100Hz'!C$13/'B4 at 100Hz'!C$23),0),H144),IMDIV(IMPRODUCT(COMPLEX(-'B4 at 100Hz'!C$38,0),J144),IMSUM(COMPLEX('B4 at 100Hz'!C$38,0),IMPRODUCT(COMPLEX('B4 at 100Hz'!C$39,0),C144))),IMDIV(IMPRODUCT(COMPLEX('B4 at 100Hz'!C$39*'B4 at 100Hz'!C$13/'B4 at 100Hz'!C$23,0),C144,H144),IMSUM(COMPLEX('B4 at 100Hz'!C$38,0),IMPRODUCT(COMPLEX('B4 at 100Hz'!C$39,0),C144))))</f>
        <v>6.20881202529665E-06-1.96679983303302E-06i</v>
      </c>
      <c r="M144" s="41">
        <f t="shared" si="23"/>
        <v>-17.576928489550937</v>
      </c>
      <c r="N144" s="52" t="str">
        <f>IMPRODUCT(COMPLEX(('B4 at 100Hz'!C$9*'B4 at 100Hz'!C$13)/(2*PI()),0),C144,C144,H144)</f>
        <v>0.0955198201379802+0.231079580459141i</v>
      </c>
      <c r="O144" s="41">
        <f t="shared" si="24"/>
        <v>67.541594118573073</v>
      </c>
      <c r="P144" s="39" t="str">
        <f>IMPRODUCT(COMPLEX(('B4 at 100Hz'!C$9*'B4 at 100Hz'!C$23)/(2*PI()),0),C144,C144,J144)</f>
        <v>0.0210179340090888+0.0663496097725773i</v>
      </c>
      <c r="Q144" s="36">
        <f t="shared" si="25"/>
        <v>72.423071510447684</v>
      </c>
      <c r="R144" s="54" t="str">
        <f>IMPRODUCT(COMPLEX(('B4 at 100Hz'!C$9*'B4 at 100Hz'!C$23)/(2*PI()),0),C144,C144,L144)</f>
        <v>-0.0202840235590451+0.00642548268277807i</v>
      </c>
      <c r="S144" s="46">
        <f t="shared" si="26"/>
        <v>162.42307151044901</v>
      </c>
      <c r="T144" s="51">
        <f>IMABS(IMDIV(D144,IMSUB(COMPLEX(1,0),IMPRODUCT(COMPLEX('B4 at 100Hz'!C$17,0),IMPRODUCT(C144,H144)))))</f>
        <v>14.725517844861429</v>
      </c>
      <c r="U144" s="34">
        <f>20*LOG10('B4 at 100Hz'!C$28*50000*IMABS(N144))</f>
        <v>81.939715408707187</v>
      </c>
      <c r="V144" s="35">
        <f>20*LOG10('B4 at 100Hz'!C$28*50000*IMABS(P144))</f>
        <v>70.831463188223893</v>
      </c>
      <c r="W144" s="35">
        <f>20*LOG10('B4 at 100Hz'!C$28*50000*IMABS(R144))</f>
        <v>60.537777854922538</v>
      </c>
      <c r="X144" s="41">
        <f>1000*'B4 at 100Hz'!C$28*IMABS(H144)</f>
        <v>0.12888246598771108</v>
      </c>
      <c r="Y144" s="41">
        <f>1000*'B4 at 100Hz'!C$28*IMABS(J144)</f>
        <v>2.130382374522747E-2</v>
      </c>
      <c r="Z144" s="41">
        <f>'B4 at 100Hz'!C$28*IMABS(IMPRODUCT(C144,J144))</f>
        <v>2.8645156681349971E-2</v>
      </c>
      <c r="AA144" s="41">
        <f>1000*'B4 at 100Hz'!C$28*IMABS(L144)</f>
        <v>6.5128832592552281E-3</v>
      </c>
      <c r="AB144" s="54" t="str">
        <f t="shared" si="27"/>
        <v>0.0962537305880239+0.303854672914496i</v>
      </c>
      <c r="AC144" s="41">
        <f>20*LOG10('B4 at 100Hz'!C$28*50000*IMABS(AB144))</f>
        <v>84.048014122191574</v>
      </c>
      <c r="AD144" s="41">
        <f t="shared" si="28"/>
        <v>15936.784721524564</v>
      </c>
      <c r="AE144" s="36">
        <f t="shared" si="29"/>
        <v>72.423071510447599</v>
      </c>
      <c r="AG144" s="78"/>
      <c r="AH144" s="2"/>
      <c r="AI144" s="2"/>
      <c r="AJ144" s="2"/>
      <c r="AK144" s="4"/>
      <c r="AL144" s="4"/>
      <c r="AM144" s="4"/>
      <c r="AN144" s="4"/>
      <c r="AO144" s="4"/>
      <c r="AP144" s="4"/>
      <c r="AQ144" s="5"/>
      <c r="AR144" s="5"/>
      <c r="AS144" s="4"/>
      <c r="AT144" s="12"/>
      <c r="AU144" s="12"/>
    </row>
    <row r="145" spans="2:47" x14ac:dyDescent="0.25">
      <c r="B145" s="38">
        <v>219</v>
      </c>
      <c r="C145" s="30" t="str">
        <f t="shared" si="20"/>
        <v>1376.01758227233i</v>
      </c>
      <c r="D145" s="31" t="str">
        <f>COMPLEX('B4 at 100Hz'!C$18,2*PI()*B145*'B4 at 100Hz'!C$19)</f>
        <v>6</v>
      </c>
      <c r="E145" s="32" t="str">
        <f>IMSUB(COMPLEX(1,0),IMDIV(COMPLEX('B4 at 100Hz'!C$38,0),IMSUM(COMPLEX('B4 at 100Hz'!C$38,0),IMPRODUCT(C145,COMPLEX('B4 at 100Hz'!C$39,0)))))</f>
        <v>0.995762871654416+0.0649551775377962i</v>
      </c>
      <c r="F145" s="32" t="str">
        <f>IMDIV(IMPRODUCT(C145,COMPLEX(('B4 at 100Hz'!C$39*'B4 at 100Hz'!C$13/'B4 at 100Hz'!C$23),0)),IMSUM(COMPLEX('B4 at 100Hz'!C$38,0),IMPRODUCT(C145,COMPLEX('B4 at 100Hz'!C$39,0))))</f>
        <v>0.591333200558295+0.0385735942960401i</v>
      </c>
      <c r="G145" s="43" t="str">
        <f>IMPRODUCT(F145,IMSUB(COMPLEX(1,0),IMDIV(IMPRODUCT(COMPLEX('B4 at 100Hz'!C$38,0),E145),IMSUM(COMPLEX(0-(2*PI()*B145)^2*'B4 at 100Hz'!C$37,0),IMPRODUCT(C145,COMPLEX(0,0)),IMPRODUCT(COMPLEX('B4 at 100Hz'!C$38,0),E145)))))</f>
        <v>0.745224345195173+0.0614179709241978i</v>
      </c>
      <c r="H145" s="45" t="str">
        <f>IMDIV(COMPLEX('B4 at 100Hz'!C$17,0),IMPRODUCT(D145,IMSUM(COMPLEX('B4 at 100Hz'!C$15-(2*PI()*B145)^2*'B4 at 100Hz'!C$14,0),IMPRODUCT(C145,IMSUM(COMPLEX('B4 at 100Hz'!C$16,0),IMDIV(COMPLEX('B4 at 100Hz'!C$17^2,0),D145))),IMPRODUCT(COMPLEX('B4 at 100Hz'!C$13*'B4 at 100Hz'!C$38/'B4 at 100Hz'!C$23,0),G145))))</f>
        <v>-0.0000508179998641253-0.000113776104608788i</v>
      </c>
      <c r="I145" s="40">
        <f t="shared" si="21"/>
        <v>-114.06788636553284</v>
      </c>
      <c r="J145" s="33" t="str">
        <f>IMPRODUCT(IMDIV(IMPRODUCT(COMPLEX(-'B4 at 100Hz'!C$38,0),F145),IMSUM(IMPRODUCT(COMPLEX('B4 at 100Hz'!C$38,0),E145),COMPLEX(Calculations!C$3-(2*PI()*B145)^2*'B4 at 100Hz'!C$37,0),IMPRODUCT(COMPLEX(Calculations!C$4,0),C145))),H145)</f>
        <v>-6.43917207484002E-06-0.0000183294471537338i</v>
      </c>
      <c r="K145" s="40">
        <f t="shared" si="22"/>
        <v>-109.35647897573179</v>
      </c>
      <c r="L145" s="53" t="str">
        <f>IMSUM(IMPRODUCT(COMPLEX(-('B4 at 100Hz'!C$13/'B4 at 100Hz'!C$23),0),H145),IMDIV(IMPRODUCT(COMPLEX(-'B4 at 100Hz'!C$38,0),J145),IMSUM(COMPLEX('B4 at 100Hz'!C$38,0),IMPRODUCT(COMPLEX('B4 at 100Hz'!C$39,0),C145))),IMDIV(IMPRODUCT(COMPLEX('B4 at 100Hz'!C$39*'B4 at 100Hz'!C$13/'B4 at 100Hz'!C$23,0),C145,H145),IMSUM(COMPLEX('B4 at 100Hz'!C$38,0),IMPRODUCT(COMPLEX('B4 at 100Hz'!C$39,0),C145))))</f>
        <v>5.73449846666823E-06-2.01454097769969E-06i</v>
      </c>
      <c r="M145" s="41">
        <f t="shared" si="23"/>
        <v>-19.356478975729239</v>
      </c>
      <c r="N145" s="52" t="str">
        <f>IMPRODUCT(COMPLEX(('B4 at 100Hz'!C$9*'B4 at 100Hz'!C$13)/(2*PI()),0),C145,C145,H145)</f>
        <v>0.103252405827752+0.231171170805181i</v>
      </c>
      <c r="O145" s="41">
        <f t="shared" si="24"/>
        <v>65.9321136344672</v>
      </c>
      <c r="P145" s="39" t="str">
        <f>IMPRODUCT(COMPLEX(('B4 at 100Hz'!C$9*'B4 at 100Hz'!C$23)/(2*PI()),0),C145,C145,J145)</f>
        <v>0.0220311064369515+0.0627127209027754i</v>
      </c>
      <c r="Q145" s="36">
        <f t="shared" si="25"/>
        <v>70.64352102426821</v>
      </c>
      <c r="R145" s="54" t="str">
        <f>IMPRODUCT(COMPLEX(('B4 at 100Hz'!C$9*'B4 at 100Hz'!C$23)/(2*PI()),0),C145,C145,L145)</f>
        <v>-0.01962012268244+0.00689258901384538i</v>
      </c>
      <c r="S145" s="46">
        <f t="shared" si="26"/>
        <v>160.64352102427071</v>
      </c>
      <c r="T145" s="51">
        <f>IMABS(IMDIV(D145,IMSUB(COMPLEX(1,0),IMPRODUCT(COMPLEX('B4 at 100Hz'!C$17,0),IMPRODUCT(C145,H145)))))</f>
        <v>13.926794767072058</v>
      </c>
      <c r="U145" s="34">
        <f>20*LOG10('B4 at 100Hz'!C$28*50000*IMABS(N145))</f>
        <v>82.048059619308603</v>
      </c>
      <c r="V145" s="35">
        <f>20*LOG10('B4 at 100Hz'!C$28*50000*IMABS(P145))</f>
        <v>70.431907876403272</v>
      </c>
      <c r="W145" s="35">
        <f>20*LOG10('B4 at 100Hz'!C$28*50000*IMABS(R145))</f>
        <v>60.338829372920486</v>
      </c>
      <c r="X145" s="41">
        <f>1000*'B4 at 100Hz'!C$28*IMABS(H145)</f>
        <v>0.12460927369237056</v>
      </c>
      <c r="Y145" s="41">
        <f>1000*'B4 at 100Hz'!C$28*IMABS(J145)</f>
        <v>1.9427598152394431E-2</v>
      </c>
      <c r="Z145" s="41">
        <f>'B4 at 100Hz'!C$28*IMABS(IMPRODUCT(C145,J145))</f>
        <v>2.6732716639016153E-2</v>
      </c>
      <c r="AA145" s="41">
        <f>1000*'B4 at 100Hz'!C$28*IMABS(L145)</f>
        <v>6.0780628505348235E-3</v>
      </c>
      <c r="AB145" s="54" t="str">
        <f t="shared" si="27"/>
        <v>0.105663389582263+0.300776480721802i</v>
      </c>
      <c r="AC145" s="41">
        <f>20*LOG10('B4 at 100Hz'!C$28*50000*IMABS(AB145))</f>
        <v>84.049672470008034</v>
      </c>
      <c r="AD145" s="41">
        <f t="shared" si="28"/>
        <v>15939.827732240858</v>
      </c>
      <c r="AE145" s="36">
        <f t="shared" si="29"/>
        <v>70.643521024268281</v>
      </c>
      <c r="AG145" s="78"/>
      <c r="AH145" s="2"/>
      <c r="AI145" s="2"/>
      <c r="AJ145" s="2"/>
      <c r="AK145" s="4"/>
      <c r="AL145" s="4"/>
      <c r="AM145" s="4"/>
      <c r="AN145" s="4"/>
      <c r="AO145" s="4"/>
      <c r="AP145" s="4"/>
      <c r="AQ145" s="5"/>
      <c r="AR145" s="5"/>
      <c r="AS145" s="4"/>
      <c r="AT145" s="12"/>
      <c r="AU145" s="12"/>
    </row>
    <row r="146" spans="2:47" x14ac:dyDescent="0.25">
      <c r="B146" s="38">
        <v>224</v>
      </c>
      <c r="C146" s="30" t="str">
        <f t="shared" si="20"/>
        <v>1407.43350880823i</v>
      </c>
      <c r="D146" s="31" t="str">
        <f>COMPLEX('B4 at 100Hz'!C$18,2*PI()*B146*'B4 at 100Hz'!C$19)</f>
        <v>6</v>
      </c>
      <c r="E146" s="32" t="str">
        <f>IMSUB(COMPLEX(1,0),IMDIV(COMPLEX('B4 at 100Hz'!C$38,0),IMSUM(COMPLEX('B4 at 100Hz'!C$38,0),IMPRODUCT(C146,COMPLEX('B4 at 100Hz'!C$39,0)))))</f>
        <v>0.995949160341956+0.0635171658381347i</v>
      </c>
      <c r="F146" s="32" t="str">
        <f>IMDIV(IMPRODUCT(C146,COMPLEX(('B4 at 100Hz'!C$39*'B4 at 100Hz'!C$13/'B4 at 100Hz'!C$23),0)),IMSUM(COMPLEX('B4 at 100Hz'!C$38,0),IMPRODUCT(C146,COMPLEX('B4 at 100Hz'!C$39,0))))</f>
        <v>0.591443827986738+0.0377196318869092i</v>
      </c>
      <c r="G146" s="43" t="str">
        <f>IMPRODUCT(F146,IMSUB(COMPLEX(1,0),IMDIV(IMPRODUCT(COMPLEX('B4 at 100Hz'!C$38,0),E146),IMSUM(COMPLEX(0-(2*PI()*B146)^2*'B4 at 100Hz'!C$37,0),IMPRODUCT(C146,COMPLEX(0,0)),IMPRODUCT(COMPLEX('B4 at 100Hz'!C$38,0),E146)))))</f>
        <v>0.736985923017047+0.058700591239908i</v>
      </c>
      <c r="H146" s="45" t="str">
        <f>IMDIV(COMPLEX('B4 at 100Hz'!C$17,0),IMPRODUCT(D146,IMSUM(COMPLEX('B4 at 100Hz'!C$15-(2*PI()*B146)^2*'B4 at 100Hz'!C$14,0),IMPRODUCT(C146,IMSUM(COMPLEX('B4 at 100Hz'!C$16,0),IMDIV(COMPLEX('B4 at 100Hz'!C$17^2,0),D146))),IMPRODUCT(COMPLEX('B4 at 100Hz'!C$13*'B4 at 100Hz'!C$38/'B4 at 100Hz'!C$23,0),G146))))</f>
        <v>-0.0000520615082242059-0.000108657108793448i</v>
      </c>
      <c r="I146" s="40">
        <f t="shared" si="21"/>
        <v>-115.60074815606731</v>
      </c>
      <c r="J146" s="33" t="str">
        <f>IMPRODUCT(IMDIV(IMPRODUCT(COMPLEX(-'B4 at 100Hz'!C$38,0),F146),IMSUM(IMPRODUCT(COMPLEX('B4 at 100Hz'!C$38,0),E146),COMPLEX(Calculations!C$3-(2*PI()*B146)^2*'B4 at 100Hz'!C$37,0),IMPRODUCT(COMPLEX(Calculations!C$4,0),C146))),H146)</f>
        <v>-6.37563021438167E-06-0.0000165686385782256i</v>
      </c>
      <c r="K146" s="40">
        <f t="shared" si="22"/>
        <v>-111.04677952138746</v>
      </c>
      <c r="L146" s="53" t="str">
        <f>IMSUM(IMPRODUCT(COMPLEX(-('B4 at 100Hz'!C$13/'B4 at 100Hz'!C$23),0),H146),IMDIV(IMPRODUCT(COMPLEX(-'B4 at 100Hz'!C$38,0),J146),IMSUM(COMPLEX('B4 at 100Hz'!C$38,0),IMPRODUCT(COMPLEX('B4 at 100Hz'!C$39,0),C146))),IMDIV(IMPRODUCT(COMPLEX('B4 at 100Hz'!C$39*'B4 at 100Hz'!C$13/'B4 at 100Hz'!C$23,0),C146,H146),IMSUM(COMPLEX('B4 at 100Hz'!C$38,0),IMPRODUCT(COMPLEX('B4 at 100Hz'!C$39,0),C146))))</f>
        <v>5.30196434503231E-06-2.04020166860192E-06i</v>
      </c>
      <c r="M146" s="41">
        <f t="shared" si="23"/>
        <v>-21.04677952138502</v>
      </c>
      <c r="N146" s="52" t="str">
        <f>IMPRODUCT(COMPLEX(('B4 at 100Hz'!C$9*'B4 at 100Hz'!C$13)/(2*PI()),0),C146,C146,H146)</f>
        <v>0.110664203980594+0.230966271658435i</v>
      </c>
      <c r="O146" s="41">
        <f t="shared" si="24"/>
        <v>64.399251843932802</v>
      </c>
      <c r="P146" s="39" t="str">
        <f>IMPRODUCT(COMPLEX(('B4 at 100Hz'!C$9*'B4 at 100Hz'!C$23)/(2*PI()),0),C146,C146,J146)</f>
        <v>0.0228211331454103+0.0593063107987261i</v>
      </c>
      <c r="Q146" s="36">
        <f t="shared" si="25"/>
        <v>68.953220478612536</v>
      </c>
      <c r="R146" s="54" t="str">
        <f>IMPRODUCT(COMPLEX(('B4 at 100Hz'!C$9*'B4 at 100Hz'!C$23)/(2*PI()),0),C146,C146,L146)</f>
        <v>-0.0189780194555928+0.00730276260653053i</v>
      </c>
      <c r="S146" s="46">
        <f t="shared" si="26"/>
        <v>158.95322047861501</v>
      </c>
      <c r="T146" s="51">
        <f>IMABS(IMDIV(D146,IMSUB(COMPLEX(1,0),IMPRODUCT(COMPLEX('B4 at 100Hz'!C$17,0),IMPRODUCT(C146,H146)))))</f>
        <v>13.243482324209587</v>
      </c>
      <c r="U146" s="34">
        <f>20*LOG10('B4 at 100Hz'!C$28*50000*IMABS(N146))</f>
        <v>82.147907806830204</v>
      </c>
      <c r="V146" s="35">
        <f>20*LOG10('B4 at 100Hz'!C$28*50000*IMABS(P146))</f>
        <v>70.041109069654524</v>
      </c>
      <c r="W146" s="35">
        <f>20*LOG10('B4 at 100Hz'!C$28*50000*IMABS(R146))</f>
        <v>60.144108636052707</v>
      </c>
      <c r="X146" s="41">
        <f>1000*'B4 at 100Hz'!C$28*IMABS(H146)</f>
        <v>0.12048555071015882</v>
      </c>
      <c r="Y146" s="41">
        <f>1000*'B4 at 100Hz'!C$28*IMABS(J146)</f>
        <v>1.775298411440742E-2</v>
      </c>
      <c r="Z146" s="41">
        <f>'B4 at 100Hz'!C$28*IMABS(IMPRODUCT(C146,J146))</f>
        <v>2.4986144723957236E-2</v>
      </c>
      <c r="AA146" s="41">
        <f>1000*'B4 at 100Hz'!C$28*IMABS(L146)</f>
        <v>5.6809549166104058E-3</v>
      </c>
      <c r="AB146" s="54" t="str">
        <f t="shared" si="27"/>
        <v>0.114507317670412+0.297575345063692i</v>
      </c>
      <c r="AC146" s="41">
        <f>20*LOG10('B4 at 100Hz'!C$28*50000*IMABS(AB146))</f>
        <v>84.051029803021152</v>
      </c>
      <c r="AD146" s="41">
        <f t="shared" si="28"/>
        <v>15942.318823641073</v>
      </c>
      <c r="AE146" s="36">
        <f t="shared" si="29"/>
        <v>68.953220478612579</v>
      </c>
      <c r="AG146" s="78"/>
      <c r="AH146" s="2"/>
      <c r="AI146" s="2"/>
      <c r="AJ146" s="2"/>
      <c r="AK146" s="4"/>
      <c r="AL146" s="4"/>
      <c r="AM146" s="4"/>
      <c r="AN146" s="4"/>
      <c r="AO146" s="4"/>
      <c r="AP146" s="4"/>
      <c r="AQ146" s="5"/>
      <c r="AR146" s="5"/>
      <c r="AS146" s="4"/>
      <c r="AT146" s="12"/>
      <c r="AU146" s="12"/>
    </row>
    <row r="147" spans="2:47" x14ac:dyDescent="0.25">
      <c r="B147" s="38">
        <v>229</v>
      </c>
      <c r="C147" s="30" t="str">
        <f t="shared" si="20"/>
        <v>1438.84943534413i</v>
      </c>
      <c r="D147" s="31" t="str">
        <f>COMPLEX('B4 at 100Hz'!C$18,2*PI()*B147*'B4 at 100Hz'!C$19)</f>
        <v>6</v>
      </c>
      <c r="E147" s="32" t="str">
        <f>IMSUB(COMPLEX(1,0),IMDIV(COMPLEX('B4 at 100Hz'!C$38,0),IMSUM(COMPLEX('B4 at 100Hz'!C$38,0),IMPRODUCT(C147,COMPLEX('B4 at 100Hz'!C$39,0)))))</f>
        <v>0.996123443514114+0.062141200468753i</v>
      </c>
      <c r="F147" s="32" t="str">
        <f>IMDIV(IMPRODUCT(C147,COMPLEX(('B4 at 100Hz'!C$39*'B4 at 100Hz'!C$13/'B4 at 100Hz'!C$23),0)),IMSUM(COMPLEX('B4 at 100Hz'!C$38,0),IMPRODUCT(C147,COMPLEX('B4 at 100Hz'!C$39,0))))</f>
        <v>0.591547325946874+0.0369025156548267i</v>
      </c>
      <c r="G147" s="43" t="str">
        <f>IMPRODUCT(F147,IMSUB(COMPLEX(1,0),IMDIV(IMPRODUCT(COMPLEX('B4 at 100Hz'!C$38,0),E147),IMSUM(COMPLEX(0-(2*PI()*B147)^2*'B4 at 100Hz'!C$37,0),IMPRODUCT(C147,COMPLEX(0,0)),IMPRODUCT(COMPLEX('B4 at 100Hz'!C$38,0),E147)))))</f>
        <v>0.72943890131316+0.0562264617437698i</v>
      </c>
      <c r="H147" s="45" t="str">
        <f>IMDIV(COMPLEX('B4 at 100Hz'!C$17,0),IMPRODUCT(D147,IMSUM(COMPLEX('B4 at 100Hz'!C$15-(2*PI()*B147)^2*'B4 at 100Hz'!C$14,0),IMPRODUCT(C147,IMSUM(COMPLEX('B4 at 100Hz'!C$16,0),IMDIV(COMPLEX('B4 at 100Hz'!C$17^2,0),D147))),IMPRODUCT(COMPLEX('B4 at 100Hz'!C$13*'B4 at 100Hz'!C$38/'B4 at 100Hz'!C$23,0),G147))))</f>
        <v>-0.0000530087083711742-0.000103755825314558i</v>
      </c>
      <c r="I147" s="40">
        <f t="shared" si="21"/>
        <v>-117.06242646616705</v>
      </c>
      <c r="J147" s="33" t="str">
        <f>IMPRODUCT(IMDIV(IMPRODUCT(COMPLEX(-'B4 at 100Hz'!C$38,0),F147),IMSUM(IMPRODUCT(COMPLEX('B4 at 100Hz'!C$38,0),E147),COMPLEX(Calculations!C$3-(2*PI()*B147)^2*'B4 at 100Hz'!C$37,0),IMPRODUCT(COMPLEX(Calculations!C$4,0),C147))),H147)</f>
        <v>-6.26090102239792E-06-0.0000150004819388666i</v>
      </c>
      <c r="K147" s="40">
        <f t="shared" si="22"/>
        <v>-112.6546806910178</v>
      </c>
      <c r="L147" s="53" t="str">
        <f>IMSUM(IMPRODUCT(COMPLEX(-('B4 at 100Hz'!C$13/'B4 at 100Hz'!C$23),0),H147),IMDIV(IMPRODUCT(COMPLEX(-'B4 at 100Hz'!C$38,0),J147),IMSUM(COMPLEX('B4 at 100Hz'!C$38,0),IMPRODUCT(COMPLEX('B4 at 100Hz'!C$39,0),C147))),IMDIV(IMPRODUCT(COMPLEX('B4 at 100Hz'!C$39*'B4 at 100Hz'!C$13/'B4 at 100Hz'!C$23,0),C147,H147),IMSUM(COMPLEX('B4 at 100Hz'!C$38,0),IMPRODUCT(COMPLEX('B4 at 100Hz'!C$39,0),C147))))</f>
        <v>4.90730052000078E-06-2.04820904875571E-06i</v>
      </c>
      <c r="M147" s="41">
        <f t="shared" si="23"/>
        <v>-22.65468069101545</v>
      </c>
      <c r="N147" s="52" t="str">
        <f>IMPRODUCT(COMPLEX(('B4 at 100Hz'!C$9*'B4 at 100Hz'!C$13)/(2*PI()),0),C147,C147,H147)</f>
        <v>0.117764005573921+0.230503665645149i</v>
      </c>
      <c r="O147" s="41">
        <f t="shared" si="24"/>
        <v>62.937573533832911</v>
      </c>
      <c r="P147" s="39" t="str">
        <f>IMPRODUCT(COMPLEX(('B4 at 100Hz'!C$9*'B4 at 100Hz'!C$23)/(2*PI()),0),C147,C147,J147)</f>
        <v>0.0234221010781077+0.0561169714926907i</v>
      </c>
      <c r="Q147" s="36">
        <f t="shared" si="25"/>
        <v>67.34531930898217</v>
      </c>
      <c r="R147" s="54" t="str">
        <f>IMPRODUCT(COMPLEX(('B4 at 100Hz'!C$9*'B4 at 100Hz'!C$23)/(2*PI()),0),C147,C147,L147)</f>
        <v>-0.0183582663883236+0.00766237306698026i</v>
      </c>
      <c r="S147" s="46">
        <f t="shared" si="26"/>
        <v>157.34531930898456</v>
      </c>
      <c r="T147" s="51">
        <f>IMABS(IMDIV(D147,IMSUB(COMPLEX(1,0),IMPRODUCT(COMPLEX('B4 at 100Hz'!C$17,0),IMPRODUCT(C147,H147)))))</f>
        <v>12.653667532529646</v>
      </c>
      <c r="U147" s="34">
        <f>20*LOG10('B4 at 100Hz'!C$28*50000*IMABS(N147))</f>
        <v>82.240167617050474</v>
      </c>
      <c r="V147" s="35">
        <f>20*LOG10('B4 at 100Hz'!C$28*50000*IMABS(P147))</f>
        <v>69.658727752276533</v>
      </c>
      <c r="W147" s="35">
        <f>20*LOG10('B4 at 100Hz'!C$28*50000*IMABS(R147))</f>
        <v>59.953476598789237</v>
      </c>
      <c r="X147" s="41">
        <f>1000*'B4 at 100Hz'!C$28*IMABS(H147)</f>
        <v>0.11651263643865103</v>
      </c>
      <c r="Y147" s="41">
        <f>1000*'B4 at 100Hz'!C$28*IMABS(J147)</f>
        <v>1.6254640568481554E-2</v>
      </c>
      <c r="Z147" s="41">
        <f>'B4 at 100Hz'!C$28*IMABS(IMPRODUCT(C147,J147))</f>
        <v>2.3387980403681449E-2</v>
      </c>
      <c r="AA147" s="41">
        <f>1000*'B4 at 100Hz'!C$28*IMABS(L147)</f>
        <v>5.317589557403306E-3</v>
      </c>
      <c r="AB147" s="54" t="str">
        <f t="shared" si="27"/>
        <v>0.122827840263705+0.29428301020482i</v>
      </c>
      <c r="AC147" s="41">
        <f>20*LOG10('B4 at 100Hz'!C$28*50000*IMABS(AB147))</f>
        <v>84.052147045872076</v>
      </c>
      <c r="AD147" s="41">
        <f t="shared" si="28"/>
        <v>15944.369573540433</v>
      </c>
      <c r="AE147" s="36">
        <f t="shared" si="29"/>
        <v>67.345319308982155</v>
      </c>
      <c r="AG147" s="78"/>
      <c r="AH147" s="2"/>
      <c r="AI147" s="2"/>
      <c r="AJ147" s="2"/>
      <c r="AK147" s="4"/>
      <c r="AL147" s="4"/>
      <c r="AM147" s="4"/>
      <c r="AN147" s="4"/>
      <c r="AO147" s="4"/>
      <c r="AP147" s="4"/>
      <c r="AQ147" s="5"/>
      <c r="AR147" s="5"/>
      <c r="AS147" s="4"/>
      <c r="AT147" s="12"/>
      <c r="AU147" s="12"/>
    </row>
    <row r="148" spans="2:47" x14ac:dyDescent="0.25">
      <c r="B148" s="38">
        <v>234</v>
      </c>
      <c r="C148" s="30" t="str">
        <f t="shared" si="20"/>
        <v>1470.26536188002i</v>
      </c>
      <c r="D148" s="31" t="str">
        <f>COMPLEX('B4 at 100Hz'!C$18,2*PI()*B148*'B4 at 100Hz'!C$19)</f>
        <v>6</v>
      </c>
      <c r="E148" s="32" t="str">
        <f>IMSUB(COMPLEX(1,0),IMDIV(COMPLEX('B4 at 100Hz'!C$38,0),IMSUM(COMPLEX('B4 at 100Hz'!C$38,0),IMPRODUCT(C148,COMPLEX('B4 at 100Hz'!C$39,0)))))</f>
        <v>0.996286729812064+0.0608233656783924i</v>
      </c>
      <c r="F148" s="32" t="str">
        <f>IMDIV(IMPRODUCT(C148,COMPLEX(('B4 at 100Hz'!C$39*'B4 at 100Hz'!C$13/'B4 at 100Hz'!C$23),0)),IMSUM(COMPLEX('B4 at 100Hz'!C$38,0),IMPRODUCT(C148,COMPLEX('B4 at 100Hz'!C$39,0))))</f>
        <v>0.591644293419676+0.0361199202331916i</v>
      </c>
      <c r="G148" s="43" t="str">
        <f>IMPRODUCT(F148,IMSUB(COMPLEX(1,0),IMDIV(IMPRODUCT(COMPLEX('B4 at 100Hz'!C$38,0),E148),IMSUM(COMPLEX(0-(2*PI()*B148)^2*'B4 at 100Hz'!C$37,0),IMPRODUCT(C148,COMPLEX(0,0)),IMPRODUCT(COMPLEX('B4 at 100Hz'!C$38,0),E148)))))</f>
        <v>0.722504768482907+0.0539643897147074i</v>
      </c>
      <c r="H148" s="45" t="str">
        <f>IMDIV(COMPLEX('B4 at 100Hz'!C$17,0),IMPRODUCT(D148,IMSUM(COMPLEX('B4 at 100Hz'!C$15-(2*PI()*B148)^2*'B4 at 100Hz'!C$14,0),IMPRODUCT(C148,IMSUM(COMPLEX('B4 at 100Hz'!C$16,0),IMDIV(COMPLEX('B4 at 100Hz'!C$17^2,0),D148))),IMPRODUCT(COMPLEX('B4 at 100Hz'!C$13*'B4 at 100Hz'!C$38/'B4 at 100Hz'!C$23,0),G148))))</f>
        <v>-0.0000536981194531486-0.0000990733574363546i</v>
      </c>
      <c r="I148" s="40">
        <f t="shared" si="21"/>
        <v>-118.4578535205838</v>
      </c>
      <c r="J148" s="33" t="str">
        <f>IMPRODUCT(IMDIV(IMPRODUCT(COMPLEX(-'B4 at 100Hz'!C$38,0),F148),IMSUM(IMPRODUCT(COMPLEX('B4 at 100Hz'!C$38,0),E148),COMPLEX(Calculations!C$3-(2*PI()*B148)^2*'B4 at 100Hz'!C$37,0),IMPRODUCT(COMPLEX(Calculations!C$4,0),C148))),H148)</f>
        <v>-6.10904998400627E-06-0.0000136019357554413i</v>
      </c>
      <c r="K148" s="40">
        <f t="shared" si="22"/>
        <v>-114.18632283492514</v>
      </c>
      <c r="L148" s="53" t="str">
        <f>IMSUM(IMPRODUCT(COMPLEX(-('B4 at 100Hz'!C$13/'B4 at 100Hz'!C$23),0),H148),IMDIV(IMPRODUCT(COMPLEX(-'B4 at 100Hz'!C$38,0),J148),IMSUM(COMPLEX('B4 at 100Hz'!C$38,0),IMPRODUCT(COMPLEX('B4 at 100Hz'!C$39,0),C148))),IMDIV(IMPRODUCT(COMPLEX('B4 at 100Hz'!C$39*'B4 at 100Hz'!C$13/'B4 at 100Hz'!C$23,0),C148,H148),IMSUM(COMPLEX('B4 at 100Hz'!C$38,0),IMPRODUCT(COMPLEX('B4 at 100Hz'!C$39,0),C148))))</f>
        <v>4.54693280967623E-06-2.04216813751069E-06i</v>
      </c>
      <c r="M148" s="41">
        <f t="shared" si="23"/>
        <v>-24.186322834924727</v>
      </c>
      <c r="N148" s="52" t="str">
        <f>IMPRODUCT(COMPLEX(('B4 at 100Hz'!C$9*'B4 at 100Hz'!C$13)/(2*PI()),0),C148,C148,H148)</f>
        <v>0.124561885562403+0.229817437499604i</v>
      </c>
      <c r="O148" s="41">
        <f t="shared" si="24"/>
        <v>61.542146479416203</v>
      </c>
      <c r="P148" s="39" t="str">
        <f>IMPRODUCT(COMPLEX(('B4 at 100Hz'!C$9*'B4 at 100Hz'!C$23)/(2*PI()),0),C148,C148,J148)</f>
        <v>0.0238629120922844+0.0531313048782975i</v>
      </c>
      <c r="Q148" s="36">
        <f t="shared" si="25"/>
        <v>65.813677165074864</v>
      </c>
      <c r="R148" s="54" t="str">
        <f>IMPRODUCT(COMPLEX(('B4 at 100Hz'!C$9*'B4 at 100Hz'!C$23)/(2*PI()),0),C148,C148,L148)</f>
        <v>-0.0177610362021743+0.00797703061370658i</v>
      </c>
      <c r="S148" s="46">
        <f t="shared" si="26"/>
        <v>155.81367716507529</v>
      </c>
      <c r="T148" s="51">
        <f>IMABS(IMDIV(D148,IMSUB(COMPLEX(1,0),IMPRODUCT(COMPLEX('B4 at 100Hz'!C$17,0),IMPRODUCT(C148,H148)))))</f>
        <v>12.140373089194989</v>
      </c>
      <c r="U148" s="34">
        <f>20*LOG10('B4 at 100Hz'!C$28*50000*IMABS(N148))</f>
        <v>82.325623480407288</v>
      </c>
      <c r="V148" s="35">
        <f>20*LOG10('B4 at 100Hz'!C$28*50000*IMABS(P148))</f>
        <v>69.284437515276252</v>
      </c>
      <c r="W148" s="35">
        <f>20*LOG10('B4 at 100Hz'!C$28*50000*IMABS(R148))</f>
        <v>59.766793863194209</v>
      </c>
      <c r="X148" s="41">
        <f>1000*'B4 at 100Hz'!C$28*IMABS(H148)</f>
        <v>0.11268992051872383</v>
      </c>
      <c r="Y148" s="41">
        <f>1000*'B4 at 100Hz'!C$28*IMABS(J148)</f>
        <v>1.4910839949588335E-2</v>
      </c>
      <c r="Z148" s="41">
        <f>'B4 at 100Hz'!C$28*IMABS(IMPRODUCT(C148,J148))</f>
        <v>2.1922891494416567E-2</v>
      </c>
      <c r="AA148" s="41">
        <f>1000*'B4 at 100Hz'!C$28*IMABS(L148)</f>
        <v>4.9844807831482367E-3</v>
      </c>
      <c r="AB148" s="54" t="str">
        <f t="shared" si="27"/>
        <v>0.130663761452513+0.290925772991608i</v>
      </c>
      <c r="AC148" s="41">
        <f>20*LOG10('B4 at 100Hz'!C$28*50000*IMABS(AB148))</f>
        <v>84.053071811682031</v>
      </c>
      <c r="AD148" s="41">
        <f t="shared" si="28"/>
        <v>15946.067222648058</v>
      </c>
      <c r="AE148" s="36">
        <f t="shared" si="29"/>
        <v>65.813677165074935</v>
      </c>
      <c r="AG148" s="78"/>
      <c r="AH148" s="2"/>
      <c r="AI148" s="2"/>
      <c r="AJ148" s="2"/>
      <c r="AK148" s="4"/>
      <c r="AL148" s="4"/>
      <c r="AM148" s="4"/>
      <c r="AN148" s="4"/>
      <c r="AO148" s="4"/>
      <c r="AP148" s="4"/>
      <c r="AQ148" s="5"/>
      <c r="AR148" s="5"/>
      <c r="AS148" s="4"/>
      <c r="AT148" s="12"/>
      <c r="AU148" s="12"/>
    </row>
    <row r="149" spans="2:47" x14ac:dyDescent="0.25">
      <c r="B149" s="38">
        <v>240</v>
      </c>
      <c r="C149" s="30" t="str">
        <f t="shared" si="20"/>
        <v>1507.9644737231i</v>
      </c>
      <c r="D149" s="31" t="str">
        <f>COMPLEX('B4 at 100Hz'!C$18,2*PI()*B149*'B4 at 100Hz'!C$19)</f>
        <v>6</v>
      </c>
      <c r="E149" s="32" t="str">
        <f>IMSUB(COMPLEX(1,0),IMDIV(COMPLEX('B4 at 100Hz'!C$38,0),IMSUM(COMPLEX('B4 at 100Hz'!C$38,0),IMPRODUCT(C149,COMPLEX('B4 at 100Hz'!C$39,0)))))</f>
        <v>0.996469425222426+0.0593136562632397i</v>
      </c>
      <c r="F149" s="32" t="str">
        <f>IMDIV(IMPRODUCT(C149,COMPLEX(('B4 at 100Hz'!C$39*'B4 at 100Hz'!C$13/'B4 at 100Hz'!C$23),0)),IMSUM(COMPLEX('B4 at 100Hz'!C$38,0),IMPRODUCT(C149,COMPLEX('B4 at 100Hz'!C$39,0))))</f>
        <v>0.591752786982563+0.0352233801775335i</v>
      </c>
      <c r="G149" s="43" t="str">
        <f>IMPRODUCT(F149,IMSUB(COMPLEX(1,0),IMDIV(IMPRODUCT(COMPLEX('B4 at 100Hz'!C$38,0),E149),IMSUM(COMPLEX(0-(2*PI()*B149)^2*'B4 at 100Hz'!C$37,0),IMPRODUCT(C149,COMPLEX(0,0)),IMPRODUCT(COMPLEX('B4 at 100Hz'!C$38,0),E149)))))</f>
        <v>0.714898696137429+0.0514933034432722i</v>
      </c>
      <c r="H149" s="45" t="str">
        <f>IMDIV(COMPLEX('B4 at 100Hz'!C$17,0),IMPRODUCT(D149,IMSUM(COMPLEX('B4 at 100Hz'!C$15-(2*PI()*B149)^2*'B4 at 100Hz'!C$14,0),IMPRODUCT(C149,IMSUM(COMPLEX('B4 at 100Hz'!C$16,0),IMDIV(COMPLEX('B4 at 100Hz'!C$17^2,0),D149))),IMPRODUCT(COMPLEX('B4 at 100Hz'!C$13*'B4 at 100Hz'!C$38/'B4 at 100Hz'!C$23,0),G149))))</f>
        <v>-0.0000542327661235747-0.0000937403551499191i</v>
      </c>
      <c r="I149" s="40">
        <f t="shared" si="21"/>
        <v>-120.05119980783417</v>
      </c>
      <c r="J149" s="33" t="str">
        <f>IMPRODUCT(IMDIV(IMPRODUCT(COMPLEX(-'B4 at 100Hz'!C$38,0),F149),IMSUM(IMPRODUCT(COMPLEX('B4 at 100Hz'!C$38,0),E149),COMPLEX(Calculations!C$3-(2*PI()*B149)^2*'B4 at 100Hz'!C$37,0),IMPRODUCT(COMPLEX(Calculations!C$4,0),C149))),H149)</f>
        <v>-5.89304396476647E-06-0.0000121193545060254i</v>
      </c>
      <c r="K149" s="40">
        <f t="shared" si="22"/>
        <v>-115.93136784197659</v>
      </c>
      <c r="L149" s="53" t="str">
        <f>IMSUM(IMPRODUCT(COMPLEX(-('B4 at 100Hz'!C$13/'B4 at 100Hz'!C$23),0),H149),IMDIV(IMPRODUCT(COMPLEX(-'B4 at 100Hz'!C$38,0),J149),IMSUM(COMPLEX('B4 at 100Hz'!C$38,0),IMPRODUCT(COMPLEX('B4 at 100Hz'!C$39,0),C149))),IMDIV(IMPRODUCT(COMPLEX('B4 at 100Hz'!C$39*'B4 at 100Hz'!C$13/'B4 at 100Hz'!C$23,0),C149,H149),IMSUM(COMPLEX('B4 at 100Hz'!C$38,0),IMPRODUCT(COMPLEX('B4 at 100Hz'!C$39,0),C149))))</f>
        <v>4.15520725920877E-06-2.02047221649127E-06i</v>
      </c>
      <c r="M149" s="41">
        <f t="shared" si="23"/>
        <v>-25.931367841975238</v>
      </c>
      <c r="N149" s="52" t="str">
        <f>IMPRODUCT(COMPLEX(('B4 at 100Hz'!C$9*'B4 at 100Hz'!C$13)/(2*PI()),0),C149,C149,H149)</f>
        <v>0.132336188395899+0.228740707622245i</v>
      </c>
      <c r="O149" s="41">
        <f t="shared" si="24"/>
        <v>59.948800192165855</v>
      </c>
      <c r="P149" s="39" t="str">
        <f>IMPRODUCT(COMPLEX(('B4 at 100Hz'!C$9*'B4 at 100Hz'!C$23)/(2*PI()),0),C149,C149,J149)</f>
        <v>0.0242147624312046+0.0497989310681451i</v>
      </c>
      <c r="Q149" s="36">
        <f t="shared" si="25"/>
        <v>64.068632158023405</v>
      </c>
      <c r="R149" s="54" t="str">
        <f>IMPRODUCT(COMPLEX(('B4 at 100Hz'!C$9*'B4 at 100Hz'!C$23)/(2*PI()),0),C149,C149,L149)</f>
        <v>-0.0170739192233643+0.00830220426212692i</v>
      </c>
      <c r="S149" s="46">
        <f t="shared" si="26"/>
        <v>154.06863215802477</v>
      </c>
      <c r="T149" s="51">
        <f>IMABS(IMDIV(D149,IMSUB(COMPLEX(1,0),IMPRODUCT(COMPLEX('B4 at 100Hz'!C$17,0),IMPRODUCT(C149,H149)))))</f>
        <v>11.606941121391293</v>
      </c>
      <c r="U149" s="34">
        <f>20*LOG10('B4 at 100Hz'!C$28*50000*IMABS(N149))</f>
        <v>82.420142536252868</v>
      </c>
      <c r="V149" s="35">
        <f>20*LOG10('B4 at 100Hz'!C$28*50000*IMABS(P149))</f>
        <v>68.845529881948465</v>
      </c>
      <c r="W149" s="35">
        <f>20*LOG10('B4 at 100Hz'!C$28*50000*IMABS(R149))</f>
        <v>59.547793915895475</v>
      </c>
      <c r="X149" s="41">
        <f>1000*'B4 at 100Hz'!C$28*IMABS(H149)</f>
        <v>0.1082979552209889</v>
      </c>
      <c r="Y149" s="41">
        <f>1000*'B4 at 100Hz'!C$28*IMABS(J149)</f>
        <v>1.3476153784125077E-2</v>
      </c>
      <c r="Z149" s="41">
        <f>'B4 at 100Hz'!C$28*IMABS(IMPRODUCT(C149,J149))</f>
        <v>2.032156114888976E-2</v>
      </c>
      <c r="AA149" s="41">
        <f>1000*'B4 at 100Hz'!C$28*IMABS(L149)</f>
        <v>4.6203955831286142E-3</v>
      </c>
      <c r="AB149" s="54" t="str">
        <f t="shared" si="27"/>
        <v>0.139477031603739+0.286841842952517i</v>
      </c>
      <c r="AC149" s="41">
        <f>20*LOG10('B4 at 100Hz'!C$28*50000*IMABS(AB149))</f>
        <v>84.053979550412734</v>
      </c>
      <c r="AD149" s="41">
        <f t="shared" si="28"/>
        <v>15947.733789898399</v>
      </c>
      <c r="AE149" s="36">
        <f t="shared" si="29"/>
        <v>64.068632158023419</v>
      </c>
      <c r="AG149" s="78"/>
      <c r="AH149" s="2"/>
      <c r="AI149" s="2"/>
      <c r="AJ149" s="2"/>
      <c r="AK149" s="4"/>
      <c r="AL149" s="4"/>
      <c r="AM149" s="4"/>
      <c r="AN149" s="4"/>
      <c r="AO149" s="4"/>
      <c r="AP149" s="4"/>
      <c r="AQ149" s="5"/>
      <c r="AR149" s="5"/>
      <c r="AS149" s="4"/>
      <c r="AT149" s="12"/>
      <c r="AU149" s="12"/>
    </row>
    <row r="150" spans="2:47" x14ac:dyDescent="0.25">
      <c r="B150" s="38">
        <v>245</v>
      </c>
      <c r="C150" s="30" t="str">
        <f t="shared" si="20"/>
        <v>1539.380400259i</v>
      </c>
      <c r="D150" s="31" t="str">
        <f>COMPLEX('B4 at 100Hz'!C$18,2*PI()*B150*'B4 at 100Hz'!C$19)</f>
        <v>6</v>
      </c>
      <c r="E150" s="32" t="str">
        <f>IMSUB(COMPLEX(1,0),IMDIV(COMPLEX('B4 at 100Hz'!C$38,0),IMSUM(COMPLEX('B4 at 100Hz'!C$38,0),IMPRODUCT(C150,COMPLEX('B4 at 100Hz'!C$39,0)))))</f>
        <v>0.996611576548721+0.0581114621894297i</v>
      </c>
      <c r="F150" s="32" t="str">
        <f>IMDIV(IMPRODUCT(C150,COMPLEX(('B4 at 100Hz'!C$39*'B4 at 100Hz'!C$13/'B4 at 100Hz'!C$23),0)),IMSUM(COMPLEX('B4 at 100Hz'!C$38,0),IMPRODUCT(C150,COMPLEX('B4 at 100Hz'!C$39,0))))</f>
        <v>0.591837203464774+0.0345094579279751i</v>
      </c>
      <c r="G150" s="43" t="str">
        <f>IMPRODUCT(F150,IMSUB(COMPLEX(1,0),IMDIV(IMPRODUCT(COMPLEX('B4 at 100Hz'!C$38,0),E150),IMSUM(COMPLEX(0-(2*PI()*B150)^2*'B4 at 100Hz'!C$37,0),IMPRODUCT(C150,COMPLEX(0,0)),IMPRODUCT(COMPLEX('B4 at 100Hz'!C$38,0),E150)))))</f>
        <v>0.709088881255199+0.0496114159798739i</v>
      </c>
      <c r="H150" s="45" t="str">
        <f>IMDIV(COMPLEX('B4 at 100Hz'!C$17,0),IMPRODUCT(D150,IMSUM(COMPLEX('B4 at 100Hz'!C$15-(2*PI()*B150)^2*'B4 at 100Hz'!C$14,0),IMPRODUCT(C150,IMSUM(COMPLEX('B4 at 100Hz'!C$16,0),IMDIV(COMPLEX('B4 at 100Hz'!C$17^2,0),D150))),IMPRODUCT(COMPLEX('B4 at 100Hz'!C$13*'B4 at 100Hz'!C$38/'B4 at 100Hz'!C$23,0),G150))))</f>
        <v>-0.0000544692006713678-0.0000895294125031115i</v>
      </c>
      <c r="I150" s="40">
        <f t="shared" si="21"/>
        <v>-121.31610047426283</v>
      </c>
      <c r="J150" s="33" t="str">
        <f>IMPRODUCT(IMDIV(IMPRODUCT(COMPLEX(-'B4 at 100Hz'!C$38,0),F150),IMSUM(IMPRODUCT(COMPLEX('B4 at 100Hz'!C$38,0),E150),COMPLEX(Calculations!C$3-(2*PI()*B150)^2*'B4 at 100Hz'!C$37,0),IMPRODUCT(COMPLEX(Calculations!C$4,0),C150))),H150)</f>
        <v>-5.69459785769255E-06-0.0000110265064762791i</v>
      </c>
      <c r="K150" s="40">
        <f t="shared" si="22"/>
        <v>-117.31392211509518</v>
      </c>
      <c r="L150" s="53" t="str">
        <f>IMSUM(IMPRODUCT(COMPLEX(-('B4 at 100Hz'!C$13/'B4 at 100Hz'!C$23),0),H150),IMDIV(IMPRODUCT(COMPLEX(-'B4 at 100Hz'!C$38,0),J150),IMSUM(COMPLEX('B4 at 100Hz'!C$38,0),IMPRODUCT(COMPLEX('B4 at 100Hz'!C$39,0),C150))),IMDIV(IMPRODUCT(COMPLEX('B4 at 100Hz'!C$39*'B4 at 100Hz'!C$13/'B4 at 100Hz'!C$23,0),C150,H150),IMSUM(COMPLEX('B4 at 100Hz'!C$38,0),IMPRODUCT(COMPLEX('B4 at 100Hz'!C$39,0),C150))))</f>
        <v>0.0000038592772666978-1.99310925019221E-06i</v>
      </c>
      <c r="M150" s="41">
        <f t="shared" si="23"/>
        <v>-27.313922115092346</v>
      </c>
      <c r="N150" s="52" t="str">
        <f>IMPRODUCT(COMPLEX(('B4 at 100Hz'!C$9*'B4 at 100Hz'!C$13)/(2*PI()),0),C150,C150,H150)</f>
        <v>0.13850885945864+0.227662911534638i</v>
      </c>
      <c r="O150" s="41">
        <f t="shared" si="24"/>
        <v>58.683899525737097</v>
      </c>
      <c r="P150" s="39" t="str">
        <f>IMPRODUCT(COMPLEX(('B4 at 100Hz'!C$9*'B4 at 100Hz'!C$23)/(2*PI()),0),C150,C150,J150)</f>
        <v>0.024384467561459+0.047215887092683i</v>
      </c>
      <c r="Q150" s="36">
        <f t="shared" si="25"/>
        <v>62.686077884904869</v>
      </c>
      <c r="R150" s="54" t="str">
        <f>IMPRODUCT(COMPLEX(('B4 at 100Hz'!C$9*'B4 at 100Hz'!C$23)/(2*PI()),0),C150,C150,L150)</f>
        <v>-0.0165255604824395+0.00853456364650989i</v>
      </c>
      <c r="S150" s="46">
        <f t="shared" si="26"/>
        <v>152.68607788490758</v>
      </c>
      <c r="T150" s="51">
        <f>IMABS(IMDIV(D150,IMSUB(COMPLEX(1,0),IMPRODUCT(COMPLEX('B4 at 100Hz'!C$17,0),IMPRODUCT(C150,H150)))))</f>
        <v>11.219147813707215</v>
      </c>
      <c r="U150" s="34">
        <f>20*LOG10('B4 at 100Hz'!C$28*50000*IMABS(N150))</f>
        <v>82.492907448582585</v>
      </c>
      <c r="V150" s="35">
        <f>20*LOG10('B4 at 100Hz'!C$28*50000*IMABS(P150))</f>
        <v>68.487958201009491</v>
      </c>
      <c r="W150" s="35">
        <f>20*LOG10('B4 at 100Hz'!C$28*50000*IMABS(R150))</f>
        <v>59.36931908801504</v>
      </c>
      <c r="X150" s="41">
        <f>1000*'B4 at 100Hz'!C$28*IMABS(H150)</f>
        <v>0.10479699196508473</v>
      </c>
      <c r="Y150" s="41">
        <f>1000*'B4 at 100Hz'!C$28*IMABS(J150)</f>
        <v>1.2410168807565089E-2</v>
      </c>
      <c r="Z150" s="41">
        <f>'B4 at 100Hz'!C$28*IMABS(IMPRODUCT(C150,J150))</f>
        <v>1.9103970626271324E-2</v>
      </c>
      <c r="AA150" s="41">
        <f>1000*'B4 at 100Hz'!C$28*IMABS(L150)</f>
        <v>4.3435590826477995E-3</v>
      </c>
      <c r="AB150" s="54" t="str">
        <f t="shared" si="27"/>
        <v>0.14636776653766+0.283413362273831i</v>
      </c>
      <c r="AC150" s="41">
        <f>20*LOG10('B4 at 100Hz'!C$28*50000*IMABS(AB150))</f>
        <v>84.054601575590851</v>
      </c>
      <c r="AD150" s="41">
        <f t="shared" si="28"/>
        <v>15948.875900559622</v>
      </c>
      <c r="AE150" s="36">
        <f t="shared" si="29"/>
        <v>62.686077884904613</v>
      </c>
      <c r="AG150" s="78"/>
      <c r="AH150" s="2"/>
      <c r="AI150" s="2"/>
      <c r="AJ150" s="2"/>
      <c r="AK150" s="4"/>
      <c r="AL150" s="4"/>
      <c r="AM150" s="4"/>
      <c r="AN150" s="4"/>
      <c r="AO150" s="4"/>
      <c r="AP150" s="4"/>
      <c r="AQ150" s="5"/>
      <c r="AR150" s="5"/>
      <c r="AS150" s="4"/>
      <c r="AT150" s="12"/>
      <c r="AU150" s="12"/>
    </row>
    <row r="151" spans="2:47" x14ac:dyDescent="0.25">
      <c r="B151" s="38">
        <v>251</v>
      </c>
      <c r="C151" s="30" t="str">
        <f t="shared" si="20"/>
        <v>1577.07951210208i</v>
      </c>
      <c r="D151" s="31" t="str">
        <f>COMPLEX('B4 at 100Hz'!C$18,2*PI()*B151*'B4 at 100Hz'!C$19)</f>
        <v>6</v>
      </c>
      <c r="E151" s="32" t="str">
        <f>IMSUB(COMPLEX(1,0),IMDIV(COMPLEX('B4 at 100Hz'!C$38,0),IMSUM(COMPLEX('B4 at 100Hz'!C$38,0),IMPRODUCT(C151,COMPLEX('B4 at 100Hz'!C$39,0)))))</f>
        <v>0.996771119862811+0.0567314240104046i</v>
      </c>
      <c r="F151" s="32" t="str">
        <f>IMDIV(IMPRODUCT(C151,COMPLEX(('B4 at 100Hz'!C$39*'B4 at 100Hz'!C$13/'B4 at 100Hz'!C$23),0)),IMSUM(COMPLEX('B4 at 100Hz'!C$38,0),IMPRODUCT(C151,COMPLEX('B4 at 100Hz'!C$39,0))))</f>
        <v>0.591931948168794+0.0336899230602614i</v>
      </c>
      <c r="G151" s="43" t="str">
        <f>IMPRODUCT(F151,IMSUB(COMPLEX(1,0),IMDIV(IMPRODUCT(COMPLEX('B4 at 100Hz'!C$38,0),E151),IMSUM(COMPLEX(0-(2*PI()*B151)^2*'B4 at 100Hz'!C$37,0),IMPRODUCT(C151,COMPLEX(0,0)),IMPRODUCT(COMPLEX('B4 at 100Hz'!C$38,0),E151)))))</f>
        <v>0.702678187198866+0.0475387863266501i</v>
      </c>
      <c r="H151" s="45" t="str">
        <f>IMDIV(COMPLEX('B4 at 100Hz'!C$17,0),IMPRODUCT(D151,IMSUM(COMPLEX('B4 at 100Hz'!C$15-(2*PI()*B151)^2*'B4 at 100Hz'!C$14,0),IMPRODUCT(C151,IMSUM(COMPLEX('B4 at 100Hz'!C$16,0),IMDIV(COMPLEX('B4 at 100Hz'!C$17^2,0),D151))),IMPRODUCT(COMPLEX('B4 at 100Hz'!C$13*'B4 at 100Hz'!C$38/'B4 at 100Hz'!C$23,0),G151))))</f>
        <v>-0.0000545404972372002-0.0000847471896502246i</v>
      </c>
      <c r="I151" s="40">
        <f t="shared" si="21"/>
        <v>-122.7639968553483</v>
      </c>
      <c r="J151" s="33" t="str">
        <f>IMPRODUCT(IMDIV(IMPRODUCT(COMPLEX(-'B4 at 100Hz'!C$38,0),F151),IMSUM(IMPRODUCT(COMPLEX('B4 at 100Hz'!C$38,0),E151),COMPLEX(Calculations!C$3-(2*PI()*B151)^2*'B4 at 100Hz'!C$37,0),IMPRODUCT(COMPLEX(Calculations!C$4,0),C151))),H151)</f>
        <v>-5.44366584450953E-06-9.86377845398117E-06i</v>
      </c>
      <c r="K151" s="40">
        <f t="shared" si="22"/>
        <v>-118.89362254446033</v>
      </c>
      <c r="L151" s="53" t="str">
        <f>IMSUM(IMPRODUCT(COMPLEX(-('B4 at 100Hz'!C$13/'B4 at 100Hz'!C$23),0),H151),IMDIV(IMPRODUCT(COMPLEX(-'B4 at 100Hz'!C$38,0),J151),IMSUM(COMPLEX('B4 at 100Hz'!C$38,0),IMPRODUCT(COMPLEX('B4 at 100Hz'!C$39,0),C151))),IMDIV(IMPRODUCT(COMPLEX('B4 at 100Hz'!C$39*'B4 at 100Hz'!C$13/'B4 at 100Hz'!C$23,0),C151,H151),IMSUM(COMPLEX('B4 at 100Hz'!C$38,0),IMPRODUCT(COMPLEX('B4 at 100Hz'!C$39,0),C151))))</f>
        <v>3.53686913135613E-06-1.95194303853104E-06i</v>
      </c>
      <c r="M151" s="41">
        <f t="shared" si="23"/>
        <v>-28.893622544457266</v>
      </c>
      <c r="N151" s="52" t="str">
        <f>IMPRODUCT(COMPLEX(('B4 at 100Hz'!C$9*'B4 at 100Hz'!C$13)/(2*PI()),0),C151,C151,H151)</f>
        <v>0.145566325140867+0.226186734414022i</v>
      </c>
      <c r="O151" s="41">
        <f t="shared" si="24"/>
        <v>57.236003144651683</v>
      </c>
      <c r="P151" s="39" t="str">
        <f>IMPRODUCT(COMPLEX(('B4 at 100Hz'!C$9*'B4 at 100Hz'!C$23)/(2*PI()),0),C151,C151,J151)</f>
        <v>0.0244656607570986+0.0443311298546512i</v>
      </c>
      <c r="Q151" s="36">
        <f t="shared" si="25"/>
        <v>61.106377455539629</v>
      </c>
      <c r="R151" s="54" t="str">
        <f>IMPRODUCT(COMPLEX(('B4 at 100Hz'!C$9*'B4 at 100Hz'!C$23)/(2*PI()),0),C151,C151,L151)</f>
        <v>-0.0158958765621679+0.00877268692861572i</v>
      </c>
      <c r="S151" s="46">
        <f t="shared" si="26"/>
        <v>151.10637745554271</v>
      </c>
      <c r="T151" s="51">
        <f>IMABS(IMDIV(D151,IMSUB(COMPLEX(1,0),IMPRODUCT(COMPLEX('B4 at 100Hz'!C$17,0),IMPRODUCT(C151,H151)))))</f>
        <v>10.809886273751436</v>
      </c>
      <c r="U151" s="34">
        <f>20*LOG10('B4 at 100Hz'!C$28*50000*IMABS(N151))</f>
        <v>82.573785071499088</v>
      </c>
      <c r="V151" s="35">
        <f>20*LOG10('B4 at 100Hz'!C$28*50000*IMABS(P151))</f>
        <v>68.06827138373427</v>
      </c>
      <c r="W151" s="35">
        <f>20*LOG10('B4 at 100Hz'!C$28*50000*IMABS(R151))</f>
        <v>59.159785013069694</v>
      </c>
      <c r="X151" s="41">
        <f>1000*'B4 at 100Hz'!C$28*IMABS(H151)</f>
        <v>0.10078071240317851</v>
      </c>
      <c r="Y151" s="41">
        <f>1000*'B4 at 100Hz'!C$28*IMABS(J151)</f>
        <v>1.1266216011416736E-2</v>
      </c>
      <c r="Z151" s="41">
        <f>'B4 at 100Hz'!C$28*IMABS(IMPRODUCT(C151,J151))</f>
        <v>1.7767718450521719E-2</v>
      </c>
      <c r="AA151" s="41">
        <f>1000*'B4 at 100Hz'!C$28*IMABS(L151)</f>
        <v>4.0397431698079101E-3</v>
      </c>
      <c r="AB151" s="54" t="str">
        <f t="shared" si="27"/>
        <v>0.154136109335798+0.279290551197289i</v>
      </c>
      <c r="AC151" s="41">
        <f>20*LOG10('B4 at 100Hz'!C$28*50000*IMABS(AB151))</f>
        <v>84.055220242975835</v>
      </c>
      <c r="AD151" s="41">
        <f t="shared" si="28"/>
        <v>15950.011927053765</v>
      </c>
      <c r="AE151" s="36">
        <f t="shared" si="29"/>
        <v>61.106377455539537</v>
      </c>
      <c r="AG151" s="78"/>
      <c r="AH151" s="2"/>
      <c r="AI151" s="2"/>
      <c r="AJ151" s="2"/>
      <c r="AK151" s="4"/>
      <c r="AL151" s="4"/>
      <c r="AM151" s="4"/>
      <c r="AN151" s="4"/>
      <c r="AO151" s="4"/>
      <c r="AP151" s="4"/>
      <c r="AQ151" s="5"/>
      <c r="AR151" s="5"/>
      <c r="AS151" s="4"/>
      <c r="AT151" s="12"/>
      <c r="AU151" s="12"/>
    </row>
    <row r="152" spans="2:47" x14ac:dyDescent="0.25">
      <c r="B152" s="38">
        <v>257</v>
      </c>
      <c r="C152" s="30" t="str">
        <f t="shared" si="20"/>
        <v>1614.77862394515i</v>
      </c>
      <c r="D152" s="31" t="str">
        <f>COMPLEX('B4 at 100Hz'!C$18,2*PI()*B152*'B4 at 100Hz'!C$19)</f>
        <v>6</v>
      </c>
      <c r="E152" s="32" t="str">
        <f>IMSUB(COMPLEX(1,0),IMDIV(COMPLEX('B4 at 100Hz'!C$38,0),IMSUM(COMPLEX('B4 at 100Hz'!C$38,0),IMPRODUCT(C152,COMPLEX('B4 at 100Hz'!C$39,0)))))</f>
        <v>0.996919665808383+0.0554152121071921i</v>
      </c>
      <c r="F152" s="32" t="str">
        <f>IMDIV(IMPRODUCT(C152,COMPLEX(('B4 at 100Hz'!C$39*'B4 at 100Hz'!C$13/'B4 at 100Hz'!C$23),0)),IMSUM(COMPLEX('B4 at 100Hz'!C$38,0),IMPRODUCT(C152,COMPLEX('B4 at 100Hz'!C$39,0))))</f>
        <v>0.592020162091933+0.0329082913892126i</v>
      </c>
      <c r="G152" s="43" t="str">
        <f>IMPRODUCT(F152,IMSUB(COMPLEX(1,0),IMDIV(IMPRODUCT(COMPLEX('B4 at 100Hz'!C$38,0),E152),IMSUM(COMPLEX(0-(2*PI()*B152)^2*'B4 at 100Hz'!C$37,0),IMPRODUCT(C152,COMPLEX(0,0)),IMPRODUCT(COMPLEX('B4 at 100Hz'!C$38,0),E152)))))</f>
        <v>0.696811395724927+0.0456438699559587i</v>
      </c>
      <c r="H152" s="45" t="str">
        <f>IMDIV(COMPLEX('B4 at 100Hz'!C$17,0),IMPRODUCT(D152,IMSUM(COMPLEX('B4 at 100Hz'!C$15-(2*PI()*B152)^2*'B4 at 100Hz'!C$14,0),IMPRODUCT(C152,IMSUM(COMPLEX('B4 at 100Hz'!C$16,0),IMDIV(COMPLEX('B4 at 100Hz'!C$17^2,0),D152))),IMPRODUCT(COMPLEX('B4 at 100Hz'!C$13*'B4 at 100Hz'!C$38/'B4 at 100Hz'!C$23,0),G152))))</f>
        <v>-0.0000544162324585185-0.0000802488462110826i</v>
      </c>
      <c r="I152" s="40">
        <f t="shared" si="21"/>
        <v>-124.14094620580394</v>
      </c>
      <c r="J152" s="33" t="str">
        <f>IMPRODUCT(IMDIV(IMPRODUCT(COMPLEX(-'B4 at 100Hz'!C$38,0),F152),IMSUM(IMPRODUCT(COMPLEX('B4 at 100Hz'!C$38,0),E152),COMPLEX(Calculations!C$3-(2*PI()*B152)^2*'B4 at 100Hz'!C$37,0),IMPRODUCT(COMPLEX(Calculations!C$4,0),C152))),H152)</f>
        <v>-0.0000051862985039801-8.84223500302649E-06i</v>
      </c>
      <c r="K152" s="40">
        <f t="shared" si="22"/>
        <v>-120.3932028087354</v>
      </c>
      <c r="L152" s="53" t="str">
        <f>IMSUM(IMPRODUCT(COMPLEX(-('B4 at 100Hz'!C$13/'B4 at 100Hz'!C$23),0),H152),IMDIV(IMPRODUCT(COMPLEX(-'B4 at 100Hz'!C$38,0),J152),IMSUM(COMPLEX('B4 at 100Hz'!C$38,0),IMPRODUCT(COMPLEX('B4 at 100Hz'!C$39,0),C152))),IMDIV(IMPRODUCT(COMPLEX('B4 at 100Hz'!C$39*'B4 at 100Hz'!C$13/'B4 at 100Hz'!C$23,0),C152,H152),IMSUM(COMPLEX('B4 at 100Hz'!C$38,0),IMPRODUCT(COMPLEX('B4 at 100Hz'!C$39,0),C152))))</f>
        <v>0.0000032463634225398-1.90411245074694E-06i</v>
      </c>
      <c r="M152" s="41">
        <f t="shared" si="23"/>
        <v>-30.393202808734291</v>
      </c>
      <c r="N152" s="52" t="str">
        <f>IMPRODUCT(COMPLEX(('B4 at 100Hz'!C$9*'B4 at 100Hz'!C$13)/(2*PI()),0),C152,C152,H152)</f>
        <v>0.152261147606062+0.224542950993092i</v>
      </c>
      <c r="O152" s="41">
        <f t="shared" si="24"/>
        <v>55.859053794196065</v>
      </c>
      <c r="P152" s="39" t="str">
        <f>IMPRODUCT(COMPLEX(('B4 at 100Hz'!C$9*'B4 at 100Hz'!C$23)/(2*PI()),0),C152,C152,J152)</f>
        <v>0.0244366576309605+0.041662597957991i</v>
      </c>
      <c r="Q152" s="36">
        <f t="shared" si="25"/>
        <v>59.60679719126459</v>
      </c>
      <c r="R152" s="54" t="str">
        <f>IMPRODUCT(COMPLEX(('B4 at 100Hz'!C$9*'B4 at 100Hz'!C$23)/(2*PI()),0),C152,C152,L152)</f>
        <v>-0.0152961252502913+0.00897174430165244i</v>
      </c>
      <c r="S152" s="46">
        <f t="shared" si="26"/>
        <v>149.60679719126568</v>
      </c>
      <c r="T152" s="51">
        <f>IMABS(IMDIV(D152,IMSUB(COMPLEX(1,0),IMPRODUCT(COMPLEX('B4 at 100Hz'!C$17,0),IMPRODUCT(C152,H152)))))</f>
        <v>10.451586500947238</v>
      </c>
      <c r="U152" s="34">
        <f>20*LOG10('B4 at 100Hz'!C$28*50000*IMABS(N152))</f>
        <v>82.648354889413596</v>
      </c>
      <c r="V152" s="35">
        <f>20*LOG10('B4 at 100Hz'!C$28*50000*IMABS(P152))</f>
        <v>67.658402840425879</v>
      </c>
      <c r="W152" s="35">
        <f>20*LOG10('B4 at 100Hz'!C$28*50000*IMABS(R152))</f>
        <v>58.955104506766716</v>
      </c>
      <c r="X152" s="41">
        <f>1000*'B4 at 100Hz'!C$28*IMABS(H152)</f>
        <v>9.6958773059427225E-2</v>
      </c>
      <c r="Y152" s="41">
        <f>1000*'B4 at 100Hz'!C$28*IMABS(J152)</f>
        <v>1.0250990782413818E-2</v>
      </c>
      <c r="Z152" s="41">
        <f>'B4 at 100Hz'!C$28*IMABS(IMPRODUCT(C152,J152))</f>
        <v>1.6553080789700646E-2</v>
      </c>
      <c r="AA152" s="41">
        <f>1000*'B4 at 100Hz'!C$28*IMABS(L152)</f>
        <v>3.7635780444005467E-3</v>
      </c>
      <c r="AB152" s="54" t="str">
        <f t="shared" si="27"/>
        <v>0.161401679986731+0.275177293252735i</v>
      </c>
      <c r="AC152" s="41">
        <f>20*LOG10('B4 at 100Hz'!C$28*50000*IMABS(AB152))</f>
        <v>84.055727773677674</v>
      </c>
      <c r="AD152" s="41">
        <f t="shared" si="28"/>
        <v>15950.943939500979</v>
      </c>
      <c r="AE152" s="36">
        <f t="shared" si="29"/>
        <v>59.606797191264619</v>
      </c>
      <c r="AG152" s="78"/>
      <c r="AH152" s="2"/>
      <c r="AI152" s="2"/>
      <c r="AJ152" s="2"/>
      <c r="AK152" s="4"/>
      <c r="AL152" s="4"/>
      <c r="AM152" s="4"/>
      <c r="AN152" s="4"/>
      <c r="AO152" s="4"/>
      <c r="AP152" s="4"/>
      <c r="AQ152" s="5"/>
      <c r="AR152" s="5"/>
      <c r="AS152" s="4"/>
      <c r="AT152" s="12"/>
      <c r="AU152" s="12"/>
    </row>
    <row r="153" spans="2:47" x14ac:dyDescent="0.25">
      <c r="B153" s="38">
        <v>263</v>
      </c>
      <c r="C153" s="30" t="str">
        <f t="shared" si="20"/>
        <v>1652.47773578823i</v>
      </c>
      <c r="D153" s="31" t="str">
        <f>COMPLEX('B4 at 100Hz'!C$18,2*PI()*B153*'B4 at 100Hz'!C$19)</f>
        <v>6</v>
      </c>
      <c r="E153" s="32" t="str">
        <f>IMSUB(COMPLEX(1,0),IMDIV(COMPLEX('B4 at 100Hz'!C$38,0),IMSUM(COMPLEX('B4 at 100Hz'!C$38,0),IMPRODUCT(C153,COMPLEX('B4 at 100Hz'!C$39,0)))))</f>
        <v>0.997058201425537+0.0541585117558684i</v>
      </c>
      <c r="F153" s="32" t="str">
        <f>IMDIV(IMPRODUCT(C153,COMPLEX(('B4 at 100Hz'!C$39*'B4 at 100Hz'!C$13/'B4 at 100Hz'!C$23),0)),IMSUM(COMPLEX('B4 at 100Hz'!C$38,0),IMPRODUCT(C153,COMPLEX('B4 at 100Hz'!C$39,0))))</f>
        <v>0.59210243138738+0.0321620006185432i</v>
      </c>
      <c r="G153" s="43" t="str">
        <f>IMPRODUCT(F153,IMSUB(COMPLEX(1,0),IMDIV(IMPRODUCT(COMPLEX('B4 at 100Hz'!C$38,0),E153),IMSUM(COMPLEX(0-(2*PI()*B153)^2*'B4 at 100Hz'!C$37,0),IMPRODUCT(C153,COMPLEX(0,0)),IMPRODUCT(COMPLEX('B4 at 100Hz'!C$38,0),E153)))))</f>
        <v>0.691426501249601+0.0439045469825283i</v>
      </c>
      <c r="H153" s="45" t="str">
        <f>IMDIV(COMPLEX('B4 at 100Hz'!C$17,0),IMPRODUCT(D153,IMSUM(COMPLEX('B4 at 100Hz'!C$15-(2*PI()*B153)^2*'B4 at 100Hz'!C$14,0),IMPRODUCT(C153,IMSUM(COMPLEX('B4 at 100Hz'!C$16,0),IMDIV(COMPLEX('B4 at 100Hz'!C$17^2,0),D153))),IMPRODUCT(COMPLEX('B4 at 100Hz'!C$13*'B4 at 100Hz'!C$38/'B4 at 100Hz'!C$23,0),G153))))</f>
        <v>-0.0000541293545594507-0.0000760208387933884i</v>
      </c>
      <c r="I153" s="40">
        <f t="shared" si="21"/>
        <v>-125.45212507695939</v>
      </c>
      <c r="J153" s="33" t="str">
        <f>IMPRODUCT(IMDIV(IMPRODUCT(COMPLEX(-'B4 at 100Hz'!C$38,0),F153),IMSUM(IMPRODUCT(COMPLEX('B4 at 100Hz'!C$38,0),E153),COMPLEX(Calculations!C$3-(2*PI()*B153)^2*'B4 at 100Hz'!C$37,0),IMPRODUCT(COMPLEX(Calculations!C$4,0),C153))),H153)</f>
        <v>-0.0000049283363572532-7.94277022645432E-06i</v>
      </c>
      <c r="K153" s="40">
        <f t="shared" si="22"/>
        <v>-121.81880692686291</v>
      </c>
      <c r="L153" s="53" t="str">
        <f>IMSUM(IMPRODUCT(COMPLEX(-('B4 at 100Hz'!C$13/'B4 at 100Hz'!C$23),0),H153),IMDIV(IMPRODUCT(COMPLEX(-'B4 at 100Hz'!C$38,0),J153),IMSUM(COMPLEX('B4 at 100Hz'!C$38,0),IMPRODUCT(COMPLEX('B4 at 100Hz'!C$39,0),C153))),IMDIV(IMPRODUCT(COMPLEX('B4 at 100Hz'!C$39*'B4 at 100Hz'!C$13/'B4 at 100Hz'!C$23,0),C153,H153),IMSUM(COMPLEX('B4 at 100Hz'!C$38,0),IMPRODUCT(COMPLEX('B4 at 100Hz'!C$39,0),C153))))</f>
        <v>2.98421224222513E-06-0.000001851646374225i</v>
      </c>
      <c r="M153" s="41">
        <f t="shared" si="23"/>
        <v>-31.818806926859821</v>
      </c>
      <c r="N153" s="52" t="str">
        <f>IMPRODUCT(COMPLEX(('B4 at 100Hz'!C$9*'B4 at 100Hz'!C$13)/(2*PI()),0),C153,C153,H153)</f>
        <v>0.158612981159047+0.222760680768646i</v>
      </c>
      <c r="O153" s="41">
        <f t="shared" si="24"/>
        <v>54.547874923040567</v>
      </c>
      <c r="P153" s="39" t="str">
        <f>IMPRODUCT(COMPLEX(('B4 at 100Hz'!C$9*'B4 at 100Hz'!C$23)/(2*PI()),0),C153,C153,J153)</f>
        <v>0.0243181137519207+0.0391923715977735i</v>
      </c>
      <c r="Q153" s="36">
        <f t="shared" si="25"/>
        <v>58.181193073137052</v>
      </c>
      <c r="R153" s="54" t="str">
        <f>IMPRODUCT(COMPLEX(('B4 at 100Hz'!C$9*'B4 at 100Hz'!C$23)/(2*PI()),0),C153,C153,L153)</f>
        <v>-0.0147251339003071+0.00913666273822099i</v>
      </c>
      <c r="S153" s="46">
        <f t="shared" si="26"/>
        <v>148.18119307314018</v>
      </c>
      <c r="T153" s="51">
        <f>IMABS(IMDIV(D153,IMSUB(COMPLEX(1,0),IMPRODUCT(COMPLEX('B4 at 100Hz'!C$17,0),IMPRODUCT(C153,H153)))))</f>
        <v>10.135673182206588</v>
      </c>
      <c r="U153" s="34">
        <f>20*LOG10('B4 at 100Hz'!C$28*50000*IMABS(N153))</f>
        <v>82.717277849198737</v>
      </c>
      <c r="V153" s="35">
        <f>20*LOG10('B4 at 100Hz'!C$28*50000*IMABS(P153))</f>
        <v>67.257917455556679</v>
      </c>
      <c r="W153" s="35">
        <f>20*LOG10('B4 at 100Hz'!C$28*50000*IMABS(R153))</f>
        <v>58.755071625066861</v>
      </c>
      <c r="X153" s="41">
        <f>1000*'B4 at 100Hz'!C$28*IMABS(H153)</f>
        <v>9.3322853341896231E-2</v>
      </c>
      <c r="Y153" s="41">
        <f>1000*'B4 at 100Hz'!C$28*IMABS(J153)</f>
        <v>9.3475182867150865E-3</v>
      </c>
      <c r="Z153" s="41">
        <f>'B4 at 100Hz'!C$28*IMABS(IMPRODUCT(C153,J153))</f>
        <v>1.5446565853670017E-2</v>
      </c>
      <c r="AA153" s="41">
        <f>1000*'B4 at 100Hz'!C$28*IMABS(L153)</f>
        <v>3.5119961562944408E-3</v>
      </c>
      <c r="AB153" s="54" t="str">
        <f t="shared" si="27"/>
        <v>0.168205961010661+0.271089715104641i</v>
      </c>
      <c r="AC153" s="41">
        <f>20*LOG10('B4 at 100Hz'!C$28*50000*IMABS(AB153))</f>
        <v>84.056147395147036</v>
      </c>
      <c r="AD153" s="41">
        <f t="shared" si="28"/>
        <v>15951.714559494507</v>
      </c>
      <c r="AE153" s="36">
        <f t="shared" si="29"/>
        <v>58.181193073137088</v>
      </c>
      <c r="AG153" s="78"/>
      <c r="AH153" s="2"/>
      <c r="AI153" s="2"/>
      <c r="AJ153" s="2"/>
      <c r="AK153" s="4"/>
      <c r="AL153" s="4"/>
      <c r="AM153" s="4"/>
      <c r="AN153" s="4"/>
      <c r="AO153" s="4"/>
      <c r="AP153" s="4"/>
      <c r="AQ153" s="5"/>
      <c r="AR153" s="5"/>
      <c r="AS153" s="4"/>
      <c r="AT153" s="12"/>
      <c r="AU153" s="12"/>
    </row>
    <row r="154" spans="2:47" x14ac:dyDescent="0.25">
      <c r="B154" s="38">
        <v>269</v>
      </c>
      <c r="C154" s="30" t="str">
        <f t="shared" si="20"/>
        <v>1690.17684763131i</v>
      </c>
      <c r="D154" s="31" t="str">
        <f>COMPLEX('B4 at 100Hz'!C$18,2*PI()*B154*'B4 at 100Hz'!C$19)</f>
        <v>6</v>
      </c>
      <c r="E154" s="32" t="str">
        <f>IMSUB(COMPLEX(1,0),IMDIV(COMPLEX('B4 at 100Hz'!C$38,0),IMSUM(COMPLEX('B4 at 100Hz'!C$38,0),IMPRODUCT(C154,COMPLEX('B4 at 100Hz'!C$39,0)))))</f>
        <v>0.997187605552679+0.0529573874430525i</v>
      </c>
      <c r="F154" s="32" t="str">
        <f>IMDIV(IMPRODUCT(C154,COMPLEX(('B4 at 100Hz'!C$39*'B4 at 100Hz'!C$13/'B4 at 100Hz'!C$23),0)),IMSUM(COMPLEX('B4 at 100Hz'!C$38,0),IMPRODUCT(C154,COMPLEX('B4 at 100Hz'!C$39,0))))</f>
        <v>0.59217927795281+0.0314487136459272i</v>
      </c>
      <c r="G154" s="43" t="str">
        <f>IMPRODUCT(F154,IMSUB(COMPLEX(1,0),IMDIV(IMPRODUCT(COMPLEX('B4 at 100Hz'!C$38,0),E154),IMSUM(COMPLEX(0-(2*PI()*B154)^2*'B4 at 100Hz'!C$37,0),IMPRODUCT(C154,COMPLEX(0,0)),IMPRODUCT(COMPLEX('B4 at 100Hz'!C$38,0),E154)))))</f>
        <v>0.686470331443815+0.0423021987548047i</v>
      </c>
      <c r="H154" s="45" t="str">
        <f>IMDIV(COMPLEX('B4 at 100Hz'!C$17,0),IMPRODUCT(D154,IMSUM(COMPLEX('B4 at 100Hz'!C$15-(2*PI()*B154)^2*'B4 at 100Hz'!C$14,0),IMPRODUCT(C154,IMSUM(COMPLEX('B4 at 100Hz'!C$16,0),IMDIV(COMPLEX('B4 at 100Hz'!C$17^2,0),D154))),IMPRODUCT(COMPLEX('B4 at 100Hz'!C$13*'B4 at 100Hz'!C$38/'B4 at 100Hz'!C$23,0),G154))))</f>
        <v>-0.000053707977172135-0.0000720489747396093i</v>
      </c>
      <c r="I154" s="40">
        <f t="shared" si="21"/>
        <v>-126.70221169109746</v>
      </c>
      <c r="J154" s="33" t="str">
        <f>IMPRODUCT(IMDIV(IMPRODUCT(COMPLEX(-'B4 at 100Hz'!C$38,0),F154),IMSUM(IMPRODUCT(COMPLEX('B4 at 100Hz'!C$38,0),E154),COMPLEX(Calculations!C$3-(2*PI()*B154)^2*'B4 at 100Hz'!C$37,0),IMPRODUCT(COMPLEX(Calculations!C$4,0),C154))),H154)</f>
        <v>-4.67394077486737E-06-0.0000071490787986265i</v>
      </c>
      <c r="K154" s="40">
        <f t="shared" si="22"/>
        <v>-123.17594642589502</v>
      </c>
      <c r="L154" s="53" t="str">
        <f>IMSUM(IMPRODUCT(COMPLEX(-('B4 at 100Hz'!C$13/'B4 at 100Hz'!C$23),0),H154),IMDIV(IMPRODUCT(COMPLEX(-'B4 at 100Hz'!C$38,0),J154),IMSUM(COMPLEX('B4 at 100Hz'!C$38,0),IMPRODUCT(COMPLEX('B4 at 100Hz'!C$39,0),C154))),IMDIV(IMPRODUCT(COMPLEX('B4 at 100Hz'!C$39*'B4 at 100Hz'!C$13/'B4 at 100Hz'!C$23,0),C154,H154),IMSUM(COMPLEX('B4 at 100Hz'!C$38,0),IMPRODUCT(COMPLEX('B4 at 100Hz'!C$39,0),C154))))</f>
        <v>2.74728885261512E-06-1.79612866919901E-06i</v>
      </c>
      <c r="M154" s="41">
        <f t="shared" si="23"/>
        <v>-33.175946425893933</v>
      </c>
      <c r="N154" s="52" t="str">
        <f>IMPRODUCT(COMPLEX(('B4 at 100Hz'!C$9*'B4 at 100Hz'!C$13)/(2*PI()),0),C154,C154,H154)</f>
        <v>0.16464090245433+0.220864922616987i</v>
      </c>
      <c r="O154" s="41">
        <f t="shared" si="24"/>
        <v>53.297788308902547</v>
      </c>
      <c r="P154" s="39" t="str">
        <f>IMPRODUCT(COMPLEX(('B4 at 100Hz'!C$9*'B4 at 100Hz'!C$23)/(2*PI()),0),C154,C154,J154)</f>
        <v>0.0241271382646534+0.0369039363029281i</v>
      </c>
      <c r="Q154" s="36">
        <f t="shared" si="25"/>
        <v>56.824053574104994</v>
      </c>
      <c r="R154" s="54" t="str">
        <f>IMPRODUCT(COMPLEX(('B4 at 100Hz'!C$9*'B4 at 100Hz'!C$23)/(2*PI()),0),C154,C154,L154)</f>
        <v>-0.0141816555221256+0.0092717145617024i</v>
      </c>
      <c r="S154" s="46">
        <f t="shared" si="26"/>
        <v>146.82405357410602</v>
      </c>
      <c r="T154" s="51">
        <f>IMABS(IMDIV(D154,IMSUB(COMPLEX(1,0),IMPRODUCT(COMPLEX('B4 at 100Hz'!C$17,0),IMPRODUCT(C154,H154)))))</f>
        <v>9.8553504016846301</v>
      </c>
      <c r="U154" s="34">
        <f>20*LOG10('B4 at 100Hz'!C$28*50000*IMABS(N154))</f>
        <v>82.781127772083948</v>
      </c>
      <c r="V154" s="35">
        <f>20*LOG10('B4 at 100Hz'!C$28*50000*IMABS(P154))</f>
        <v>66.866405843703376</v>
      </c>
      <c r="W154" s="35">
        <f>20*LOG10('B4 at 100Hz'!C$28*50000*IMABS(R154))</f>
        <v>58.559490643466525</v>
      </c>
      <c r="X154" s="41">
        <f>1000*'B4 at 100Hz'!C$28*IMABS(H154)</f>
        <v>8.9864350957158945E-2</v>
      </c>
      <c r="Y154" s="41">
        <f>1000*'B4 at 100Hz'!C$28*IMABS(J154)</f>
        <v>8.5413728425785696E-3</v>
      </c>
      <c r="Z154" s="41">
        <f>'B4 at 100Hz'!C$28*IMABS(IMPRODUCT(C154,J154))</f>
        <v>1.4436430625513155E-2</v>
      </c>
      <c r="AA154" s="41">
        <f>1000*'B4 at 100Hz'!C$28*IMABS(L154)</f>
        <v>3.2823275637909616E-3</v>
      </c>
      <c r="AB154" s="54" t="str">
        <f t="shared" si="27"/>
        <v>0.174586385196858+0.267040573481617i</v>
      </c>
      <c r="AC154" s="41">
        <f>20*LOG10('B4 at 100Hz'!C$28*50000*IMABS(AB154))</f>
        <v>84.056497043799666</v>
      </c>
      <c r="AD154" s="41">
        <f t="shared" si="28"/>
        <v>15952.356705319196</v>
      </c>
      <c r="AE154" s="36">
        <f t="shared" si="29"/>
        <v>56.824053574104965</v>
      </c>
      <c r="AG154" s="78"/>
      <c r="AH154" s="2"/>
      <c r="AI154" s="2"/>
      <c r="AJ154" s="2"/>
      <c r="AK154" s="4"/>
      <c r="AL154" s="4"/>
      <c r="AM154" s="4"/>
      <c r="AN154" s="4"/>
      <c r="AO154" s="4"/>
      <c r="AP154" s="4"/>
      <c r="AQ154" s="5"/>
      <c r="AR154" s="5"/>
      <c r="AS154" s="4"/>
      <c r="AT154" s="12"/>
      <c r="AU154" s="12"/>
    </row>
    <row r="155" spans="2:47" x14ac:dyDescent="0.25">
      <c r="B155" s="38">
        <v>275</v>
      </c>
      <c r="C155" s="30" t="str">
        <f t="shared" si="20"/>
        <v>1727.87595947439i</v>
      </c>
      <c r="D155" s="31" t="str">
        <f>COMPLEX('B4 at 100Hz'!C$18,2*PI()*B155*'B4 at 100Hz'!C$19)</f>
        <v>6</v>
      </c>
      <c r="E155" s="32" t="str">
        <f>IMSUB(COMPLEX(1,0),IMDIV(COMPLEX('B4 at 100Hz'!C$38,0),IMSUM(COMPLEX('B4 at 100Hz'!C$38,0),IMPRODUCT(C155,COMPLEX('B4 at 100Hz'!C$39,0)))))</f>
        <v>0.9973086627418+0.0518082422203531i</v>
      </c>
      <c r="F155" s="32" t="str">
        <f>IMDIV(IMPRODUCT(C155,COMPLEX(('B4 at 100Hz'!C$39*'B4 at 100Hz'!C$13/'B4 at 100Hz'!C$23),0)),IMSUM(COMPLEX('B4 at 100Hz'!C$38,0),IMPRODUCT(C155,COMPLEX('B4 at 100Hz'!C$39,0))))</f>
        <v>0.592251167693962+0.0307662944256603i</v>
      </c>
      <c r="G155" s="43" t="str">
        <f>IMPRODUCT(F155,IMSUB(COMPLEX(1,0),IMDIV(IMPRODUCT(COMPLEX('B4 at 100Hz'!C$38,0),E155),IMSUM(COMPLEX(0-(2*PI()*B155)^2*'B4 at 100Hz'!C$37,0),IMPRODUCT(C155,COMPLEX(0,0)),IMPRODUCT(COMPLEX('B4 at 100Hz'!C$38,0),E155)))))</f>
        <v>0.681897047470702+0.0408210477397426i</v>
      </c>
      <c r="H155" s="45" t="str">
        <f>IMDIV(COMPLEX('B4 at 100Hz'!C$17,0),IMPRODUCT(D155,IMSUM(COMPLEX('B4 at 100Hz'!C$15-(2*PI()*B155)^2*'B4 at 100Hz'!C$14,0),IMPRODUCT(C155,IMSUM(COMPLEX('B4 at 100Hz'!C$16,0),IMDIV(COMPLEX('B4 at 100Hz'!C$17^2,0),D155))),IMPRODUCT(COMPLEX('B4 at 100Hz'!C$13*'B4 at 100Hz'!C$38/'B4 at 100Hz'!C$23,0),G155))))</f>
        <v>-0.0000531760630460587-0.0000683188654892496i</v>
      </c>
      <c r="I155" s="40">
        <f t="shared" si="21"/>
        <v>-127.89544483117419</v>
      </c>
      <c r="J155" s="33" t="str">
        <f>IMPRODUCT(IMDIV(IMPRODUCT(COMPLEX(-'B4 at 100Hz'!C$38,0),F155),IMSUM(IMPRODUCT(COMPLEX('B4 at 100Hz'!C$38,0),E155),COMPLEX(Calculations!C$3-(2*PI()*B155)^2*'B4 at 100Hz'!C$37,0),IMPRODUCT(COMPLEX(Calculations!C$4,0),C155))),H155)</f>
        <v>-4.42601688827263E-06-0.0000064472244987613i</v>
      </c>
      <c r="K155" s="40">
        <f t="shared" si="22"/>
        <v>-124.46958191343407</v>
      </c>
      <c r="L155" s="53" t="str">
        <f>IMSUM(IMPRODUCT(COMPLEX(-('B4 at 100Hz'!C$13/'B4 at 100Hz'!C$23),0),H155),IMDIV(IMPRODUCT(COMPLEX(-'B4 at 100Hz'!C$38,0),J155),IMSUM(COMPLEX('B4 at 100Hz'!C$38,0),IMPRODUCT(COMPLEX('B4 at 100Hz'!C$39,0),C155))),IMDIV(IMPRODUCT(COMPLEX('B4 at 100Hz'!C$39*'B4 at 100Hz'!C$13/'B4 at 100Hz'!C$23,0),C155,H155),IMSUM(COMPLEX('B4 at 100Hz'!C$38,0),IMPRODUCT(COMPLEX('B4 at 100Hz'!C$39,0),C155))))</f>
        <v>2.53283819594195E-06-0.0000017387923489642i</v>
      </c>
      <c r="M155" s="41">
        <f t="shared" si="23"/>
        <v>-34.469581913433238</v>
      </c>
      <c r="N155" s="52" t="str">
        <f>IMPRODUCT(COMPLEX(('B4 at 100Hz'!C$9*'B4 at 100Hz'!C$13)/(2*PI()),0),C155,C155,H155)</f>
        <v>0.170363263396423+0.218877145271334i</v>
      </c>
      <c r="O155" s="41">
        <f t="shared" si="24"/>
        <v>52.104555168825776</v>
      </c>
      <c r="P155" s="39" t="str">
        <f>IMPRODUCT(COMPLEX(('B4 at 100Hz'!C$9*'B4 at 100Hz'!C$23)/(2*PI()),0),C155,C155,J155)</f>
        <v>0.023877920527106+0.0347821343858259i</v>
      </c>
      <c r="Q155" s="36">
        <f t="shared" si="25"/>
        <v>55.530418086565994</v>
      </c>
      <c r="R155" s="54" t="str">
        <f>IMPRODUCT(COMPLEX(('B4 at 100Hz'!C$9*'B4 at 100Hz'!C$23)/(2*PI()),0),C155,C155,L155)</f>
        <v>-0.0136644099372888+0.00938061163564854i</v>
      </c>
      <c r="S155" s="46">
        <f t="shared" si="26"/>
        <v>145.53041808656678</v>
      </c>
      <c r="T155" s="51">
        <f>IMABS(IMDIV(D155,IMSUB(COMPLEX(1,0),IMPRODUCT(COMPLEX('B4 at 100Hz'!C$17,0),IMPRODUCT(C155,H155)))))</f>
        <v>9.6051712528522959</v>
      </c>
      <c r="U155" s="34">
        <f>20*LOG10('B4 at 100Hz'!C$28*50000*IMABS(N155))</f>
        <v>82.840405183634999</v>
      </c>
      <c r="V155" s="35">
        <f>20*LOG10('B4 at 100Hz'!C$28*50000*IMABS(P155))</f>
        <v>66.483482900277693</v>
      </c>
      <c r="W155" s="35">
        <f>20*LOG10('B4 at 100Hz'!C$28*50000*IMABS(R155))</f>
        <v>58.368175976597755</v>
      </c>
      <c r="X155" s="41">
        <f>1000*'B4 at 100Hz'!C$28*IMABS(H155)</f>
        <v>8.6574598253856119E-2</v>
      </c>
      <c r="Y155" s="41">
        <f>1000*'B4 at 100Hz'!C$28*IMABS(J155)</f>
        <v>7.8202512256769861E-3</v>
      </c>
      <c r="Z155" s="41">
        <f>'B4 at 100Hz'!C$28*IMABS(IMPRODUCT(C155,J155))</f>
        <v>1.3512424089897418E-2</v>
      </c>
      <c r="AA155" s="41">
        <f>1000*'B4 at 100Hz'!C$28*IMABS(L155)</f>
        <v>3.072241552944513E-3</v>
      </c>
      <c r="AB155" s="54" t="str">
        <f t="shared" si="27"/>
        <v>0.18057677398624+0.263039891292808i</v>
      </c>
      <c r="AC155" s="41">
        <f>20*LOG10('B4 at 100Hz'!C$28*50000*IMABS(AB155))</f>
        <v>84.056790653488207</v>
      </c>
      <c r="AD155" s="41">
        <f t="shared" si="28"/>
        <v>15952.895952977487</v>
      </c>
      <c r="AE155" s="36">
        <f t="shared" si="29"/>
        <v>55.530418086565838</v>
      </c>
      <c r="AG155" s="78"/>
      <c r="AH155" s="2"/>
      <c r="AI155" s="2"/>
      <c r="AJ155" s="2"/>
      <c r="AK155" s="4"/>
      <c r="AL155" s="4"/>
      <c r="AM155" s="4"/>
      <c r="AN155" s="4"/>
      <c r="AO155" s="4"/>
      <c r="AP155" s="4"/>
      <c r="AQ155" s="5"/>
      <c r="AR155" s="5"/>
      <c r="AS155" s="4"/>
      <c r="AT155" s="12"/>
      <c r="AU155" s="12"/>
    </row>
    <row r="156" spans="2:47" x14ac:dyDescent="0.25">
      <c r="B156" s="38">
        <v>282</v>
      </c>
      <c r="C156" s="30" t="str">
        <f t="shared" si="20"/>
        <v>1771.85825662464i</v>
      </c>
      <c r="D156" s="31" t="str">
        <f>COMPLEX('B4 at 100Hz'!C$18,2*PI()*B156*'B4 at 100Hz'!C$19)</f>
        <v>6</v>
      </c>
      <c r="E156" s="32" t="str">
        <f>IMSUB(COMPLEX(1,0),IMDIV(COMPLEX('B4 at 100Hz'!C$38,0),IMSUM(COMPLEX('B4 at 100Hz'!C$38,0),IMPRODUCT(C156,COMPLEX('B4 at 100Hz'!C$39,0)))))</f>
        <v>0.997440279152917+0.0505288895214244i</v>
      </c>
      <c r="F156" s="32" t="str">
        <f>IMDIV(IMPRODUCT(C156,COMPLEX(('B4 at 100Hz'!C$39*'B4 at 100Hz'!C$13/'B4 at 100Hz'!C$23),0)),IMSUM(COMPLEX('B4 at 100Hz'!C$38,0),IMPRODUCT(C156,COMPLEX('B4 at 100Hz'!C$39,0))))</f>
        <v>0.592329328022939+0.0300065515715775i</v>
      </c>
      <c r="G156" s="43" t="str">
        <f>IMPRODUCT(F156,IMSUB(COMPLEX(1,0),IMDIV(IMPRODUCT(COMPLEX('B4 at 100Hz'!C$38,0),E156),IMSUM(COMPLEX(0-(2*PI()*B156)^2*'B4 at 100Hz'!C$37,0),IMPRODUCT(C156,COMPLEX(0,0)),IMPRODUCT(COMPLEX('B4 at 100Hz'!C$38,0),E156)))))</f>
        <v>0.676992789424357+0.0392283788162913i</v>
      </c>
      <c r="H156" s="45" t="str">
        <f>IMDIV(COMPLEX('B4 at 100Hz'!C$17,0),IMPRODUCT(D156,IMSUM(COMPLEX('B4 at 100Hz'!C$15-(2*PI()*B156)^2*'B4 at 100Hz'!C$14,0),IMPRODUCT(C156,IMSUM(COMPLEX('B4 at 100Hz'!C$16,0),IMDIV(COMPLEX('B4 at 100Hz'!C$17^2,0),D156))),IMPRODUCT(COMPLEX('B4 at 100Hz'!C$13*'B4 at 100Hz'!C$38/'B4 at 100Hz'!C$23,0),G156))))</f>
        <v>-0.0000524428397525491-0.0000642536114206697i</v>
      </c>
      <c r="I156" s="40">
        <f t="shared" si="21"/>
        <v>-129.22081065091945</v>
      </c>
      <c r="J156" s="33" t="str">
        <f>IMPRODUCT(IMDIV(IMPRODUCT(COMPLEX(-'B4 at 100Hz'!C$38,0),F156),IMSUM(IMPRODUCT(COMPLEX('B4 at 100Hz'!C$38,0),E156),COMPLEX(Calculations!C$3-(2*PI()*B156)^2*'B4 at 100Hz'!C$37,0),IMPRODUCT(COMPLEX(Calculations!C$4,0),C156))),H156)</f>
        <v>-4.14753525480206E-06-0.0000057286453410647i</v>
      </c>
      <c r="K156" s="40">
        <f t="shared" si="22"/>
        <v>-125.90451234489643</v>
      </c>
      <c r="L156" s="53" t="str">
        <f>IMSUM(IMPRODUCT(COMPLEX(-('B4 at 100Hz'!C$13/'B4 at 100Hz'!C$23),0),H156),IMDIV(IMPRODUCT(COMPLEX(-'B4 at 100Hz'!C$38,0),J156),IMSUM(COMPLEX('B4 at 100Hz'!C$38,0),IMPRODUCT(COMPLEX('B4 at 100Hz'!C$39,0),C156))),IMDIV(IMPRODUCT(COMPLEX('B4 at 100Hz'!C$39*'B4 at 100Hz'!C$13/'B4 at 100Hz'!C$23,0),C156,H156),IMSUM(COMPLEX('B4 at 100Hz'!C$38,0),IMPRODUCT(COMPLEX('B4 at 100Hz'!C$39,0),C156))))</f>
        <v>2.30782569454321E-06-1.67086420264874E-06i</v>
      </c>
      <c r="M156" s="41">
        <f t="shared" si="23"/>
        <v>-35.904512344894961</v>
      </c>
      <c r="N156" s="52" t="str">
        <f>IMPRODUCT(COMPLEX(('B4 at 100Hz'!C$9*'B4 at 100Hz'!C$13)/(2*PI()),0),C156,C156,H156)</f>
        <v>0.176676504961982+0.216466223998432i</v>
      </c>
      <c r="O156" s="41">
        <f t="shared" si="24"/>
        <v>50.779189349080418</v>
      </c>
      <c r="P156" s="39" t="str">
        <f>IMPRODUCT(COMPLEX(('B4 at 100Hz'!C$9*'B4 at 100Hz'!C$23)/(2*PI()),0),C156,C156,J156)</f>
        <v>0.0235291560978954+0.0324988655137605i</v>
      </c>
      <c r="Q156" s="36">
        <f t="shared" si="25"/>
        <v>54.095487655103547</v>
      </c>
      <c r="R156" s="54" t="str">
        <f>IMPRODUCT(COMPLEX(('B4 at 100Hz'!C$9*'B4 at 100Hz'!C$23)/(2*PI()),0),C156,C156,L156)</f>
        <v>-0.0130924001069721+0.00947888859943733i</v>
      </c>
      <c r="S156" s="46">
        <f t="shared" si="26"/>
        <v>144.0954876551051</v>
      </c>
      <c r="T156" s="51">
        <f>IMABS(IMDIV(D156,IMSUB(COMPLEX(1,0),IMPRODUCT(COMPLEX('B4 at 100Hz'!C$17,0),IMPRODUCT(C156,H156)))))</f>
        <v>9.3455549886520917</v>
      </c>
      <c r="U156" s="34">
        <f>20*LOG10('B4 at 100Hz'!C$28*50000*IMABS(N156))</f>
        <v>82.904365015193605</v>
      </c>
      <c r="V156" s="35">
        <f>20*LOG10('B4 at 100Hz'!C$28*50000*IMABS(P156))</f>
        <v>66.047112428020569</v>
      </c>
      <c r="W156" s="35">
        <f>20*LOG10('B4 at 100Hz'!C$28*50000*IMABS(R156))</f>
        <v>58.150133794122496</v>
      </c>
      <c r="X156" s="41">
        <f>1000*'B4 at 100Hz'!C$28*IMABS(H156)</f>
        <v>8.2938398959167034E-2</v>
      </c>
      <c r="Y156" s="41">
        <f>1000*'B4 at 100Hz'!C$28*IMABS(J156)</f>
        <v>7.0724413135443047E-3</v>
      </c>
      <c r="Z156" s="41">
        <f>'B4 at 100Hz'!C$28*IMABS(IMPRODUCT(C156,J156))</f>
        <v>1.2531363535896718E-2</v>
      </c>
      <c r="AA156" s="41">
        <f>1000*'B4 at 100Hz'!C$28*IMABS(L156)</f>
        <v>2.8491835005992261E-3</v>
      </c>
      <c r="AB156" s="54" t="str">
        <f t="shared" si="27"/>
        <v>0.187113260952905+0.25844397811163i</v>
      </c>
      <c r="AC156" s="41">
        <f>20*LOG10('B4 at 100Hz'!C$28*50000*IMABS(AB156))</f>
        <v>84.05707676079507</v>
      </c>
      <c r="AD156" s="41">
        <f t="shared" si="28"/>
        <v>15953.421439192505</v>
      </c>
      <c r="AE156" s="36">
        <f t="shared" si="29"/>
        <v>54.095487655103405</v>
      </c>
      <c r="AG156" s="78"/>
      <c r="AH156" s="2"/>
      <c r="AI156" s="2"/>
      <c r="AJ156" s="2"/>
      <c r="AK156" s="4"/>
      <c r="AL156" s="4"/>
      <c r="AM156" s="4"/>
      <c r="AN156" s="4"/>
      <c r="AO156" s="4"/>
      <c r="AP156" s="4"/>
      <c r="AQ156" s="5"/>
      <c r="AR156" s="5"/>
      <c r="AS156" s="4"/>
      <c r="AT156" s="12"/>
      <c r="AU156" s="12"/>
    </row>
    <row r="157" spans="2:47" x14ac:dyDescent="0.25">
      <c r="B157" s="38">
        <v>288</v>
      </c>
      <c r="C157" s="30" t="str">
        <f t="shared" si="20"/>
        <v>1809.55736846772i</v>
      </c>
      <c r="D157" s="31" t="str">
        <f>COMPLEX('B4 at 100Hz'!C$18,2*PI()*B157*'B4 at 100Hz'!C$19)</f>
        <v>6</v>
      </c>
      <c r="E157" s="32" t="str">
        <f>IMSUB(COMPLEX(1,0),IMDIV(COMPLEX('B4 at 100Hz'!C$38,0),IMSUM(COMPLEX('B4 at 100Hz'!C$38,0),IMPRODUCT(C157,COMPLEX('B4 at 100Hz'!C$39,0)))))</f>
        <v>0.997545564147172+0.0494814267930145i</v>
      </c>
      <c r="F157" s="32" t="str">
        <f>IMDIV(IMPRODUCT(C157,COMPLEX(('B4 at 100Hz'!C$39*'B4 at 100Hz'!C$13/'B4 at 100Hz'!C$23),0)),IMSUM(COMPLEX('B4 at 100Hz'!C$38,0),IMPRODUCT(C157,COMPLEX('B4 at 100Hz'!C$39,0))))</f>
        <v>0.59239185145537+0.0293845164412386i</v>
      </c>
      <c r="G157" s="43" t="str">
        <f>IMPRODUCT(F157,IMSUB(COMPLEX(1,0),IMDIV(IMPRODUCT(COMPLEX('B4 at 100Hz'!C$38,0),E157),IMSUM(COMPLEX(0-(2*PI()*B157)^2*'B4 at 100Hz'!C$37,0),IMPRODUCT(C157,COMPLEX(0,0)),IMPRODUCT(COMPLEX('B4 at 100Hz'!C$38,0),E157)))))</f>
        <v>0.673119683831469+0.0379662028294627i</v>
      </c>
      <c r="H157" s="45" t="str">
        <f>IMDIV(COMPLEX('B4 at 100Hz'!C$17,0),IMPRODUCT(D157,IMSUM(COMPLEX('B4 at 100Hz'!C$15-(2*PI()*B157)^2*'B4 at 100Hz'!C$14,0),IMPRODUCT(C157,IMSUM(COMPLEX('B4 at 100Hz'!C$16,0),IMDIV(COMPLEX('B4 at 100Hz'!C$17^2,0),D157))),IMPRODUCT(COMPLEX('B4 at 100Hz'!C$13*'B4 at 100Hz'!C$38/'B4 at 100Hz'!C$23,0),G157))))</f>
        <v>-0.0000517373937713695-0.0000609988454037146i</v>
      </c>
      <c r="I157" s="40">
        <f t="shared" si="21"/>
        <v>-130.30361168262337</v>
      </c>
      <c r="J157" s="33" t="str">
        <f>IMPRODUCT(IMDIV(IMPRODUCT(COMPLEX(-'B4 at 100Hz'!C$38,0),F157),IMSUM(IMPRODUCT(COMPLEX('B4 at 100Hz'!C$38,0),E157),COMPLEX(Calculations!C$3-(2*PI()*B157)^2*'B4 at 100Hz'!C$37,0),IMPRODUCT(COMPLEX(Calculations!C$4,0),C157))),H157)</f>
        <v>-3.91945934614777E-06-5.18708959274025E-06i</v>
      </c>
      <c r="K157" s="40">
        <f t="shared" si="22"/>
        <v>-127.07535846037455</v>
      </c>
      <c r="L157" s="53" t="str">
        <f>IMSUM(IMPRODUCT(COMPLEX(-('B4 at 100Hz'!C$13/'B4 at 100Hz'!C$23),0),H157),IMDIV(IMPRODUCT(COMPLEX(-'B4 at 100Hz'!C$38,0),J157),IMSUM(COMPLEX('B4 at 100Hz'!C$38,0),IMPRODUCT(COMPLEX('B4 at 100Hz'!C$39,0),C157))),IMDIV(IMPRODUCT(COMPLEX('B4 at 100Hz'!C$39*'B4 at 100Hz'!C$13/'B4 at 100Hz'!C$23,0),C157,H157),IMSUM(COMPLEX('B4 at 100Hz'!C$38,0),IMPRODUCT(COMPLEX('B4 at 100Hz'!C$39,0),C157))))</f>
        <v>2.13411686101327E-06-1.61257755955775E-06i</v>
      </c>
      <c r="M157" s="41">
        <f t="shared" si="23"/>
        <v>-37.075358460369543</v>
      </c>
      <c r="N157" s="52" t="str">
        <f>IMPRODUCT(COMPLEX(('B4 at 100Hz'!C$9*'B4 at 100Hz'!C$13)/(2*PI()),0),C157,C157,H157)</f>
        <v>0.181795825092922+0.214338887631029i</v>
      </c>
      <c r="O157" s="41">
        <f t="shared" si="24"/>
        <v>49.696388317376574</v>
      </c>
      <c r="P157" s="39" t="str">
        <f>IMPRODUCT(COMPLEX(('B4 at 100Hz'!C$9*'B4 at 100Hz'!C$23)/(2*PI()),0),C157,C157,J157)</f>
        <v>0.023191518609088+0.0306921118942783i</v>
      </c>
      <c r="Q157" s="36">
        <f t="shared" si="25"/>
        <v>52.924641539625433</v>
      </c>
      <c r="R157" s="54" t="str">
        <f>IMPRODUCT(COMPLEX(('B4 at 100Hz'!C$9*'B4 at 100Hz'!C$23)/(2*PI()),0),C157,C157,L157)</f>
        <v>-0.0126276117507896+0.00954165337059508i</v>
      </c>
      <c r="S157" s="46">
        <f t="shared" si="26"/>
        <v>142.92464153963047</v>
      </c>
      <c r="T157" s="51">
        <f>IMABS(IMDIV(D157,IMSUB(COMPLEX(1,0),IMPRODUCT(COMPLEX('B4 at 100Hz'!C$17,0),IMPRODUCT(C157,H157)))))</f>
        <v>9.1466164842176472</v>
      </c>
      <c r="U157" s="34">
        <f>20*LOG10('B4 at 100Hz'!C$28*50000*IMABS(N157))</f>
        <v>82.955169650391056</v>
      </c>
      <c r="V157" s="35">
        <f>20*LOG10('B4 at 100Hz'!C$28*50000*IMABS(P157))</f>
        <v>65.681583710760108</v>
      </c>
      <c r="W157" s="35">
        <f>20*LOG10('B4 at 100Hz'!C$28*50000*IMABS(R157))</f>
        <v>57.967472665659578</v>
      </c>
      <c r="X157" s="41">
        <f>1000*'B4 at 100Hz'!C$28*IMABS(H157)</f>
        <v>7.9985105206157092E-2</v>
      </c>
      <c r="Y157" s="41">
        <f>1000*'B4 at 100Hz'!C$28*IMABS(J157)</f>
        <v>6.5013890830513538E-3</v>
      </c>
      <c r="Z157" s="41">
        <f>'B4 at 100Hz'!C$28*IMABS(IMPRODUCT(C157,J157))</f>
        <v>1.1764636520511176E-2</v>
      </c>
      <c r="AA157" s="41">
        <f>1000*'B4 at 100Hz'!C$28*IMABS(L157)</f>
        <v>2.6748572227411247E-3</v>
      </c>
      <c r="AB157" s="54" t="str">
        <f t="shared" si="27"/>
        <v>0.19235973195122+0.254572652895902i</v>
      </c>
      <c r="AC157" s="41">
        <f>20*LOG10('B4 at 100Hz'!C$28*50000*IMABS(AB157))</f>
        <v>84.057283221129353</v>
      </c>
      <c r="AD157" s="41">
        <f t="shared" si="28"/>
        <v>15953.80065053488</v>
      </c>
      <c r="AE157" s="36">
        <f t="shared" si="29"/>
        <v>52.92464153962537</v>
      </c>
      <c r="AG157" s="78"/>
      <c r="AH157" s="2"/>
      <c r="AI157" s="2"/>
      <c r="AJ157" s="2"/>
      <c r="AK157" s="4"/>
      <c r="AL157" s="4"/>
      <c r="AM157" s="4"/>
      <c r="AN157" s="4"/>
      <c r="AO157" s="4"/>
      <c r="AP157" s="4"/>
      <c r="AQ157" s="5"/>
      <c r="AR157" s="5"/>
      <c r="AS157" s="4"/>
      <c r="AT157" s="12"/>
      <c r="AU157" s="12"/>
    </row>
    <row r="158" spans="2:47" x14ac:dyDescent="0.25">
      <c r="B158" s="38">
        <v>295</v>
      </c>
      <c r="C158" s="30" t="str">
        <f t="shared" si="20"/>
        <v>1853.53966561798i</v>
      </c>
      <c r="D158" s="31" t="str">
        <f>COMPLEX('B4 at 100Hz'!C$18,2*PI()*B158*'B4 at 100Hz'!C$19)</f>
        <v>6</v>
      </c>
      <c r="E158" s="32" t="str">
        <f>IMSUB(COMPLEX(1,0),IMDIV(COMPLEX('B4 at 100Hz'!C$38,0),IMSUM(COMPLEX('B4 at 100Hz'!C$38,0),IMPRODUCT(C158,COMPLEX('B4 at 100Hz'!C$39,0)))))</f>
        <v>0.997660394574455+0.0483128520375038i</v>
      </c>
      <c r="F158" s="32" t="str">
        <f>IMDIV(IMPRODUCT(C158,COMPLEX(('B4 at 100Hz'!C$39*'B4 at 100Hz'!C$13/'B4 at 100Hz'!C$23),0)),IMSUM(COMPLEX('B4 at 100Hz'!C$38,0),IMPRODUCT(C158,COMPLEX('B4 at 100Hz'!C$39,0))))</f>
        <v>0.592460043437639+0.028690559004244i</v>
      </c>
      <c r="G158" s="43" t="str">
        <f>IMPRODUCT(F158,IMSUB(COMPLEX(1,0),IMDIV(IMPRODUCT(COMPLEX('B4 at 100Hz'!C$38,0),E158),IMSUM(COMPLEX(0-(2*PI()*B158)^2*'B4 at 100Hz'!C$37,0),IMPRODUCT(C158,COMPLEX(0,0)),IMPRODUCT(COMPLEX('B4 at 100Hz'!C$38,0),E158)))))</f>
        <v>0.668945174023574+0.0366001439860813i</v>
      </c>
      <c r="H158" s="45" t="str">
        <f>IMDIV(COMPLEX('B4 at 100Hz'!C$17,0),IMPRODUCT(D158,IMSUM(COMPLEX('B4 at 100Hz'!C$15-(2*PI()*B158)^2*'B4 at 100Hz'!C$14,0),IMPRODUCT(C158,IMSUM(COMPLEX('B4 at 100Hz'!C$16,0),IMDIV(COMPLEX('B4 at 100Hz'!C$17^2,0),D158))),IMPRODUCT(COMPLEX('B4 at 100Hz'!C$13*'B4 at 100Hz'!C$38/'B4 at 100Hz'!C$23,0),G158))))</f>
        <v>-0.000050844756447529-0.0000574509357237889i</v>
      </c>
      <c r="I158" s="40">
        <f t="shared" si="21"/>
        <v>-131.50920793727514</v>
      </c>
      <c r="J158" s="33" t="str">
        <f>IMPRODUCT(IMDIV(IMPRODUCT(COMPLEX(-'B4 at 100Hz'!C$38,0),F158),IMSUM(IMPRODUCT(COMPLEX('B4 at 100Hz'!C$38,0),E158),COMPLEX(Calculations!C$3-(2*PI()*B158)^2*'B4 at 100Hz'!C$37,0),IMPRODUCT(COMPLEX(Calculations!C$4,0),C158))),H158)</f>
        <v>-3.66672127898336E-06-4.62998582045204E-06i</v>
      </c>
      <c r="K158" s="40">
        <f t="shared" si="22"/>
        <v>-128.37749386548762</v>
      </c>
      <c r="L158" s="53" t="str">
        <f>IMSUM(IMPRODUCT(COMPLEX(-('B4 at 100Hz'!C$13/'B4 at 100Hz'!C$23),0),H158),IMDIV(IMPRODUCT(COMPLEX(-'B4 at 100Hz'!C$38,0),J158),IMSUM(COMPLEX('B4 at 100Hz'!C$38,0),IMPRODUCT(COMPLEX('B4 at 100Hz'!C$39,0),C158))),IMDIV(IMPRODUCT(COMPLEX('B4 at 100Hz'!C$39*'B4 at 100Hz'!C$13/'B4 at 100Hz'!C$23,0),C158,H158),IMSUM(COMPLEX('B4 at 100Hz'!C$38,0),IMPRODUCT(COMPLEX('B4 at 100Hz'!C$39,0),C158))))</f>
        <v>1.95120831004781E-06-1.54526111042857E-06i</v>
      </c>
      <c r="M158" s="41">
        <f t="shared" si="23"/>
        <v>-38.377493865482883</v>
      </c>
      <c r="N158" s="52" t="str">
        <f>IMPRODUCT(COMPLEX(('B4 at 100Hz'!C$9*'B4 at 100Hz'!C$13)/(2*PI()),0),C158,C158,H158)</f>
        <v>0.187449629169039+0.21180466481243i</v>
      </c>
      <c r="O158" s="41">
        <f t="shared" si="24"/>
        <v>48.490792062724864</v>
      </c>
      <c r="P158" s="39" t="str">
        <f>IMPRODUCT(COMPLEX(('B4 at 100Hz'!C$9*'B4 at 100Hz'!C$23)/(2*PI()),0),C158,C158,J158)</f>
        <v>0.0227635493274185+0.0287436384142975i</v>
      </c>
      <c r="Q158" s="36">
        <f t="shared" si="25"/>
        <v>51.622506134512378</v>
      </c>
      <c r="R158" s="54" t="str">
        <f>IMPRODUCT(COMPLEX(('B4 at 100Hz'!C$9*'B4 at 100Hz'!C$23)/(2*PI()),0),C158,C158,L158)</f>
        <v>-0.0121133904745978+0.00959321007369697i</v>
      </c>
      <c r="S158" s="46">
        <f t="shared" si="26"/>
        <v>141.62250613451707</v>
      </c>
      <c r="T158" s="51">
        <f>IMABS(IMDIV(D158,IMSUB(COMPLEX(1,0),IMPRODUCT(COMPLEX('B4 at 100Hz'!C$17,0),IMPRODUCT(C158,H158)))))</f>
        <v>8.9379880813806185</v>
      </c>
      <c r="U158" s="34">
        <f>20*LOG10('B4 at 100Hz'!C$28*50000*IMABS(N158))</f>
        <v>83.010222842188114</v>
      </c>
      <c r="V158" s="35">
        <f>20*LOG10('B4 at 100Hz'!C$28*50000*IMABS(P158))</f>
        <v>65.26460735955196</v>
      </c>
      <c r="W158" s="35">
        <f>20*LOG10('B4 at 100Hz'!C$28*50000*IMABS(R158))</f>
        <v>57.759086878830232</v>
      </c>
      <c r="X158" s="41">
        <f>1000*'B4 at 100Hz'!C$28*IMABS(H158)</f>
        <v>7.6718962934514856E-2</v>
      </c>
      <c r="Y158" s="41">
        <f>1000*'B4 at 100Hz'!C$28*IMABS(J158)</f>
        <v>5.906065833982576E-3</v>
      </c>
      <c r="Z158" s="41">
        <f>'B4 at 100Hz'!C$28*IMABS(IMPRODUCT(C158,J158))</f>
        <v>1.0947127291037841E-2</v>
      </c>
      <c r="AA158" s="41">
        <f>1000*'B4 at 100Hz'!C$28*IMABS(L158)</f>
        <v>2.4889848871784189E-3</v>
      </c>
      <c r="AB158" s="54" t="str">
        <f t="shared" si="27"/>
        <v>0.19809978802186+0.250141513300424i</v>
      </c>
      <c r="AC158" s="41">
        <f>20*LOG10('B4 at 100Hz'!C$28*50000*IMABS(AB158))</f>
        <v>84.057487998678496</v>
      </c>
      <c r="AD158" s="41">
        <f t="shared" si="28"/>
        <v>15954.176779963649</v>
      </c>
      <c r="AE158" s="36">
        <f t="shared" si="29"/>
        <v>51.622506134512307</v>
      </c>
      <c r="AG158" s="78"/>
      <c r="AH158" s="2"/>
      <c r="AI158" s="2"/>
      <c r="AJ158" s="2"/>
      <c r="AK158" s="4"/>
      <c r="AL158" s="4"/>
      <c r="AM158" s="4"/>
      <c r="AN158" s="4"/>
      <c r="AO158" s="4"/>
      <c r="AP158" s="4"/>
      <c r="AQ158" s="5"/>
      <c r="AR158" s="5"/>
      <c r="AS158" s="4"/>
      <c r="AT158" s="12"/>
      <c r="AU158" s="12"/>
    </row>
    <row r="159" spans="2:47" x14ac:dyDescent="0.25">
      <c r="B159" s="38">
        <v>302</v>
      </c>
      <c r="C159" s="30" t="str">
        <f t="shared" si="20"/>
        <v>1897.52196276823i</v>
      </c>
      <c r="D159" s="31" t="str">
        <f>COMPLEX('B4 at 100Hz'!C$18,2*PI()*B159*'B4 at 100Hz'!C$19)</f>
        <v>6</v>
      </c>
      <c r="E159" s="32" t="str">
        <f>IMSUB(COMPLEX(1,0),IMDIV(COMPLEX('B4 at 100Hz'!C$38,0),IMSUM(COMPLEX('B4 at 100Hz'!C$38,0),IMPRODUCT(C159,COMPLEX('B4 at 100Hz'!C$39,0)))))</f>
        <v>0.997767356791567+0.0471980774262805i</v>
      </c>
      <c r="F159" s="32" t="str">
        <f>IMDIV(IMPRODUCT(C159,COMPLEX(('B4 at 100Hz'!C$39*'B4 at 100Hz'!C$13/'B4 at 100Hz'!C$23),0)),IMSUM(COMPLEX('B4 at 100Hz'!C$38,0),IMPRODUCT(C159,COMPLEX('B4 at 100Hz'!C$39,0))))</f>
        <v>0.592523562887886+0.0280285507515557i</v>
      </c>
      <c r="G159" s="43" t="str">
        <f>IMPRODUCT(F159,IMSUB(COMPLEX(1,0),IMDIV(IMPRODUCT(COMPLEX('B4 at 100Hz'!C$38,0),E159),IMSUM(COMPLEX(0-(2*PI()*B159)^2*'B4 at 100Hz'!C$37,0),IMPRODUCT(C159,COMPLEX(0,0)),IMPRODUCT(COMPLEX('B4 at 100Hz'!C$38,0),E159)))))</f>
        <v>0.665102601395017+0.0353362229906507i</v>
      </c>
      <c r="H159" s="45" t="str">
        <f>IMDIV(COMPLEX('B4 at 100Hz'!C$17,0),IMPRODUCT(D159,IMSUM(COMPLEX('B4 at 100Hz'!C$15-(2*PI()*B159)^2*'B4 at 100Hz'!C$14,0),IMPRODUCT(C159,IMSUM(COMPLEX('B4 at 100Hz'!C$16,0),IMDIV(COMPLEX('B4 at 100Hz'!C$17^2,0),D159))),IMPRODUCT(COMPLEX('B4 at 100Hz'!C$13*'B4 at 100Hz'!C$38/'B4 at 100Hz'!C$23,0),G159))))</f>
        <v>-0.0000498952239344034-0.0000541524060487647i</v>
      </c>
      <c r="I159" s="40">
        <f t="shared" si="21"/>
        <v>-132.6570096782425</v>
      </c>
      <c r="J159" s="33" t="str">
        <f>IMPRODUCT(IMDIV(IMPRODUCT(COMPLEX(-'B4 at 100Hz'!C$38,0),F159),IMSUM(IMPRODUCT(COMPLEX('B4 at 100Hz'!C$38,0),E159),COMPLEX(Calculations!C$3-(2*PI()*B159)^2*'B4 at 100Hz'!C$37,0),IMPRODUCT(COMPLEX(Calculations!C$4,0),C159))),H159)</f>
        <v>-0.0000034287862089754-4.14236381013412E-06i</v>
      </c>
      <c r="K159" s="40">
        <f t="shared" si="22"/>
        <v>-129.61580264801856</v>
      </c>
      <c r="L159" s="53" t="str">
        <f>IMSUM(IMPRODUCT(COMPLEX(-('B4 at 100Hz'!C$13/'B4 at 100Hz'!C$23),0),H159),IMDIV(IMPRODUCT(COMPLEX(-'B4 at 100Hz'!C$38,0),J159),IMSUM(COMPLEX('B4 at 100Hz'!C$38,0),IMPRODUCT(COMPLEX('B4 at 100Hz'!C$39,0),C159))),IMDIV(IMPRODUCT(COMPLEX('B4 at 100Hz'!C$39*'B4 at 100Hz'!C$13/'B4 at 100Hz'!C$23,0),C159,H159),IMSUM(COMPLEX('B4 at 100Hz'!C$38,0),IMPRODUCT(COMPLEX('B4 at 100Hz'!C$39,0),C159))))</f>
        <v>1.78713410094357E-06-1.47927633587202E-06i</v>
      </c>
      <c r="M159" s="41">
        <f t="shared" si="23"/>
        <v>-39.615802648014416</v>
      </c>
      <c r="N159" s="52" t="str">
        <f>IMPRODUCT(COMPLEX(('B4 at 100Hz'!C$9*'B4 at 100Hz'!C$13)/(2*PI()),0),C159,C159,H159)</f>
        <v>0.192782338610249+0.209230997603649i</v>
      </c>
      <c r="O159" s="41">
        <f t="shared" si="24"/>
        <v>47.342990321757597</v>
      </c>
      <c r="P159" s="39" t="str">
        <f>IMPRODUCT(COMPLEX(('B4 at 100Hz'!C$9*'B4 at 100Hz'!C$23)/(2*PI()),0),C159,C159,J159)</f>
        <v>0.0223086012491812+0.0269513282068803i</v>
      </c>
      <c r="Q159" s="36">
        <f t="shared" si="25"/>
        <v>50.384197351981392</v>
      </c>
      <c r="R159" s="54" t="str">
        <f>IMPRODUCT(COMPLEX(('B4 at 100Hz'!C$9*'B4 at 100Hz'!C$23)/(2*PI()),0),C159,C159,L159)</f>
        <v>-0.0116275730263969+0.00962456796750243i</v>
      </c>
      <c r="S159" s="46">
        <f t="shared" si="26"/>
        <v>140.38419735198556</v>
      </c>
      <c r="T159" s="51">
        <f>IMABS(IMDIV(D159,IMSUB(COMPLEX(1,0),IMPRODUCT(COMPLEX('B4 at 100Hz'!C$17,0),IMPRODUCT(C159,H159)))))</f>
        <v>8.7510748860312493</v>
      </c>
      <c r="U159" s="34">
        <f>20*LOG10('B4 at 100Hz'!C$28*50000*IMABS(N159))</f>
        <v>83.061173761239274</v>
      </c>
      <c r="V159" s="35">
        <f>20*LOG10('B4 at 100Hz'!C$28*50000*IMABS(P159))</f>
        <v>64.857383798895597</v>
      </c>
      <c r="W159" s="35">
        <f>20*LOG10('B4 at 100Hz'!C$28*50000*IMABS(R159))</f>
        <v>57.55556185775292</v>
      </c>
      <c r="X159" s="41">
        <f>1000*'B4 at 100Hz'!C$28*IMABS(H159)</f>
        <v>7.3634342886553628E-2</v>
      </c>
      <c r="Y159" s="41">
        <f>1000*'B4 at 100Hz'!C$28*IMABS(J159)</f>
        <v>5.3773369619514047E-3</v>
      </c>
      <c r="Z159" s="41">
        <f>'B4 at 100Hz'!C$28*IMABS(IMPRODUCT(C159,J159))</f>
        <v>1.020361498650818E-2</v>
      </c>
      <c r="AA159" s="41">
        <f>1000*'B4 at 100Hz'!C$28*IMABS(L159)</f>
        <v>2.3199368035846002E-3</v>
      </c>
      <c r="AB159" s="54" t="str">
        <f t="shared" si="27"/>
        <v>0.203463366833033+0.245806893778032i</v>
      </c>
      <c r="AC159" s="41">
        <f>20*LOG10('B4 at 100Hz'!C$28*50000*IMABS(AB159))</f>
        <v>84.057661517181657</v>
      </c>
      <c r="AD159" s="41">
        <f t="shared" si="28"/>
        <v>15954.495500629146</v>
      </c>
      <c r="AE159" s="36">
        <f t="shared" si="29"/>
        <v>50.384197351981392</v>
      </c>
      <c r="AG159" s="78"/>
      <c r="AH159" s="2"/>
      <c r="AI159" s="2"/>
      <c r="AJ159" s="2"/>
      <c r="AK159" s="4"/>
      <c r="AL159" s="4"/>
      <c r="AM159" s="4"/>
      <c r="AN159" s="4"/>
      <c r="AO159" s="4"/>
      <c r="AP159" s="4"/>
      <c r="AQ159" s="5"/>
      <c r="AR159" s="5"/>
      <c r="AS159" s="4"/>
      <c r="AT159" s="12"/>
      <c r="AU159" s="12"/>
    </row>
    <row r="160" spans="2:47" x14ac:dyDescent="0.25">
      <c r="B160" s="38">
        <v>309</v>
      </c>
      <c r="C160" s="30" t="str">
        <f t="shared" si="20"/>
        <v>1941.50425991849i</v>
      </c>
      <c r="D160" s="31" t="str">
        <f>COMPLEX('B4 at 100Hz'!C$18,2*PI()*B160*'B4 at 100Hz'!C$19)</f>
        <v>6</v>
      </c>
      <c r="E160" s="32" t="str">
        <f>IMSUB(COMPLEX(1,0),IMDIV(COMPLEX('B4 at 100Hz'!C$38,0),IMSUM(COMPLEX('B4 at 100Hz'!C$38,0),IMPRODUCT(C160,COMPLEX('B4 at 100Hz'!C$39,0)))))</f>
        <v>0.997867153069519+0.0461334791063116i</v>
      </c>
      <c r="F160" s="32" t="str">
        <f>IMDIV(IMPRODUCT(C160,COMPLEX(('B4 at 100Hz'!C$39*'B4 at 100Hz'!C$13/'B4 at 100Hz'!C$23),0)),IMSUM(COMPLEX('B4 at 100Hz'!C$38,0),IMPRODUCT(C160,COMPLEX('B4 at 100Hz'!C$39,0))))</f>
        <v>0.592582826849341+0.0273963396601637i</v>
      </c>
      <c r="G160" s="43" t="str">
        <f>IMPRODUCT(F160,IMSUB(COMPLEX(1,0),IMDIV(IMPRODUCT(COMPLEX('B4 at 100Hz'!C$38,0),E160),IMSUM(COMPLEX(0-(2*PI()*B160)^2*'B4 at 100Hz'!C$37,0),IMPRODUCT(C160,COMPLEX(0,0)),IMPRODUCT(COMPLEX('B4 at 100Hz'!C$38,0),E160)))))</f>
        <v>0.661556723103056+0.0341631519517026i</v>
      </c>
      <c r="H160" s="45" t="str">
        <f>IMDIV(COMPLEX('B4 at 100Hz'!C$17,0),IMPRODUCT(D160,IMSUM(COMPLEX('B4 at 100Hz'!C$15-(2*PI()*B160)^2*'B4 at 100Hz'!C$14,0),IMPRODUCT(C160,IMSUM(COMPLEX('B4 at 100Hz'!C$16,0),IMDIV(COMPLEX('B4 at 100Hz'!C$17^2,0),D160))),IMPRODUCT(COMPLEX('B4 at 100Hz'!C$13*'B4 at 100Hz'!C$38/'B4 at 100Hz'!C$23,0),G160))))</f>
        <v>-0.0000489045644937082-0.0000510843645449358i</v>
      </c>
      <c r="I160" s="40">
        <f t="shared" si="21"/>
        <v>-133.75112610529919</v>
      </c>
      <c r="J160" s="33" t="str">
        <f>IMPRODUCT(IMDIV(IMPRODUCT(COMPLEX(-'B4 at 100Hz'!C$38,0),F160),IMSUM(IMPRODUCT(COMPLEX('B4 at 100Hz'!C$38,0),E160),COMPLEX(Calculations!C$3-(2*PI()*B160)^2*'B4 at 100Hz'!C$37,0),IMPRODUCT(COMPLEX(Calculations!C$4,0),C160))),H160)</f>
        <v>-3.20565772488084E-06-0.0000037144498777851i</v>
      </c>
      <c r="K160" s="40">
        <f t="shared" si="22"/>
        <v>-130.79496654228478</v>
      </c>
      <c r="L160" s="53" t="str">
        <f>IMSUM(IMPRODUCT(COMPLEX(-('B4 at 100Hz'!C$13/'B4 at 100Hz'!C$23),0),H160),IMDIV(IMPRODUCT(COMPLEX(-'B4 at 100Hz'!C$38,0),J160),IMSUM(COMPLEX('B4 at 100Hz'!C$38,0),IMPRODUCT(COMPLEX('B4 at 100Hz'!C$39,0),C160))),IMDIV(IMPRODUCT(COMPLEX('B4 at 100Hz'!C$39*'B4 at 100Hz'!C$13/'B4 at 100Hz'!C$23,0),C160,H160),IMSUM(COMPLEX('B4 at 100Hz'!C$38,0),IMPRODUCT(COMPLEX('B4 at 100Hz'!C$39,0),C160))))</f>
        <v>1.63966430319383E-06-1.41506890998301E-06i</v>
      </c>
      <c r="M160" s="41">
        <f t="shared" si="23"/>
        <v>-40.794966542280612</v>
      </c>
      <c r="N160" s="52" t="str">
        <f>IMPRODUCT(COMPLEX(('B4 at 100Hz'!C$9*'B4 at 100Hz'!C$13)/(2*PI()),0),C160,C160,H160)</f>
        <v>0.197815690757978+0.20663283609629i</v>
      </c>
      <c r="O160" s="41">
        <f t="shared" si="24"/>
        <v>46.24887389470085</v>
      </c>
      <c r="P160" s="39" t="str">
        <f>IMPRODUCT(COMPLEX(('B4 at 100Hz'!C$9*'B4 at 100Hz'!C$23)/(2*PI()),0),C160,C160,J160)</f>
        <v>0.0218349477385318+0.0253005236115307i</v>
      </c>
      <c r="Q160" s="36">
        <f t="shared" si="25"/>
        <v>49.205033457715217</v>
      </c>
      <c r="R160" s="54" t="str">
        <f>IMPRODUCT(COMPLEX(('B4 at 100Hz'!C$9*'B4 at 100Hz'!C$23)/(2*PI()),0),C160,C160,L160)</f>
        <v>-0.0111683739942337+0.00963856978743689i</v>
      </c>
      <c r="S160" s="46">
        <f t="shared" si="26"/>
        <v>139.20503345771951</v>
      </c>
      <c r="T160" s="51">
        <f>IMABS(IMDIV(D160,IMSUB(COMPLEX(1,0),IMPRODUCT(COMPLEX('B4 at 100Hz'!C$17,0),IMPRODUCT(C160,H160)))))</f>
        <v>8.5828060366605854</v>
      </c>
      <c r="U160" s="34">
        <f>20*LOG10('B4 at 100Hz'!C$28*50000*IMABS(N160))</f>
        <v>83.108428817255472</v>
      </c>
      <c r="V160" s="35">
        <f>20*LOG10('B4 at 100Hz'!C$28*50000*IMABS(P160))</f>
        <v>64.45947081824697</v>
      </c>
      <c r="W160" s="35">
        <f>20*LOG10('B4 at 100Hz'!C$28*50000*IMABS(R160))</f>
        <v>57.356679606458634</v>
      </c>
      <c r="X160" s="41">
        <f>1000*'B4 at 100Hz'!C$28*IMABS(H160)</f>
        <v>7.0719648820389086E-2</v>
      </c>
      <c r="Y160" s="41">
        <f>1000*'B4 at 100Hz'!C$28*IMABS(J160)</f>
        <v>4.9064630176600694E-3</v>
      </c>
      <c r="Z160" s="41">
        <f>'B4 at 100Hz'!C$28*IMABS(IMPRODUCT(C160,J160))</f>
        <v>9.5259188499195596E-3</v>
      </c>
      <c r="AA160" s="41">
        <f>1000*'B4 at 100Hz'!C$28*IMABS(L160)</f>
        <v>2.1658529606528266E-3</v>
      </c>
      <c r="AB160" s="54" t="str">
        <f t="shared" si="27"/>
        <v>0.208482264502276+0.241571929495258i</v>
      </c>
      <c r="AC160" s="41">
        <f>20*LOG10('B4 at 100Hz'!C$28*50000*IMABS(AB160))</f>
        <v>84.057809995240405</v>
      </c>
      <c r="AD160" s="41">
        <f t="shared" si="28"/>
        <v>15954.768231790396</v>
      </c>
      <c r="AE160" s="36">
        <f t="shared" si="29"/>
        <v>49.205033457715338</v>
      </c>
      <c r="AG160" s="78"/>
      <c r="AH160" s="2"/>
      <c r="AI160" s="2"/>
      <c r="AJ160" s="2"/>
      <c r="AK160" s="4"/>
      <c r="AL160" s="4"/>
      <c r="AM160" s="4"/>
      <c r="AN160" s="4"/>
      <c r="AO160" s="4"/>
      <c r="AP160" s="4"/>
      <c r="AQ160" s="5"/>
      <c r="AR160" s="5"/>
      <c r="AS160" s="4"/>
      <c r="AT160" s="12"/>
      <c r="AU160" s="12"/>
    </row>
    <row r="161" spans="2:47" x14ac:dyDescent="0.25">
      <c r="B161" s="38">
        <v>316</v>
      </c>
      <c r="C161" s="30" t="str">
        <f t="shared" si="20"/>
        <v>1985.48655706875i</v>
      </c>
      <c r="D161" s="31" t="str">
        <f>COMPLEX('B4 at 100Hz'!C$18,2*PI()*B161*'B4 at 100Hz'!C$19)</f>
        <v>6</v>
      </c>
      <c r="E161" s="32" t="str">
        <f>IMSUB(COMPLEX(1,0),IMDIV(COMPLEX('B4 at 100Hz'!C$38,0),IMSUM(COMPLEX('B4 at 100Hz'!C$38,0),IMPRODUCT(C161,COMPLEX('B4 at 100Hz'!C$39,0)))))</f>
        <v>0.997960409092986+0.0451157508631549i</v>
      </c>
      <c r="F161" s="32" t="str">
        <f>IMDIV(IMPRODUCT(C161,COMPLEX(('B4 at 100Hz'!C$39*'B4 at 100Hz'!C$13/'B4 at 100Hz'!C$23),0)),IMSUM(COMPLEX('B4 at 100Hz'!C$38,0),IMPRODUCT(C161,COMPLEX('B4 at 100Hz'!C$39,0))))</f>
        <v>0.592638206884487+0.02679196233655i</v>
      </c>
      <c r="G161" s="43" t="str">
        <f>IMPRODUCT(F161,IMSUB(COMPLEX(1,0),IMDIV(IMPRODUCT(COMPLEX('B4 at 100Hz'!C$38,0),E161),IMSUM(COMPLEX(0-(2*PI()*B161)^2*'B4 at 100Hz'!C$37,0),IMPRODUCT(C161,COMPLEX(0,0)),IMPRODUCT(COMPLEX('B4 at 100Hz'!C$38,0),E161)))))</f>
        <v>0.658276957429756+0.0330712502778736i</v>
      </c>
      <c r="H161" s="45" t="str">
        <f>IMDIV(COMPLEX('B4 at 100Hz'!C$17,0),IMPRODUCT(D161,IMSUM(COMPLEX('B4 at 100Hz'!C$15-(2*PI()*B161)^2*'B4 at 100Hz'!C$14,0),IMPRODUCT(C161,IMSUM(COMPLEX('B4 at 100Hz'!C$16,0),IMDIV(COMPLEX('B4 at 100Hz'!C$17^2,0),D161))),IMPRODUCT(COMPLEX('B4 at 100Hz'!C$13*'B4 at 100Hz'!C$38/'B4 at 100Hz'!C$23,0),G161))))</f>
        <v>-0.0000478857575851821-0.000048229179362054i</v>
      </c>
      <c r="I161" s="40">
        <f t="shared" si="21"/>
        <v>-134.79528119875016</v>
      </c>
      <c r="J161" s="33" t="str">
        <f>IMPRODUCT(IMDIV(IMPRODUCT(COMPLEX(-'B4 at 100Hz'!C$38,0),F161),IMSUM(IMPRODUCT(COMPLEX('B4 at 100Hz'!C$38,0),E161),COMPLEX(Calculations!C$3-(2*PI()*B161)^2*'B4 at 100Hz'!C$37,0),IMPRODUCT(COMPLEX(Calculations!C$4,0),C161))),H161)</f>
        <v>-2.99702487041474E-06-3.33798663311487E-06i</v>
      </c>
      <c r="K161" s="40">
        <f t="shared" si="22"/>
        <v>-131.91921015005931</v>
      </c>
      <c r="L161" s="53" t="str">
        <f>IMSUM(IMPRODUCT(COMPLEX(-('B4 at 100Hz'!C$13/'B4 at 100Hz'!C$23),0),H161),IMDIV(IMPRODUCT(COMPLEX(-'B4 at 100Hz'!C$38,0),J161),IMSUM(COMPLEX('B4 at 100Hz'!C$38,0),IMPRODUCT(COMPLEX('B4 at 100Hz'!C$39,0),C161))),IMDIV(IMPRODUCT(COMPLEX('B4 at 100Hz'!C$39*'B4 at 100Hz'!C$13/'B4 at 100Hz'!C$23,0),C161,H161),IMSUM(COMPLEX('B4 at 100Hz'!C$38,0),IMPRODUCT(COMPLEX('B4 at 100Hz'!C$39,0),C161))))</f>
        <v>1.50686253723474E-06-1.35294265578718E-06i</v>
      </c>
      <c r="M161" s="41">
        <f t="shared" si="23"/>
        <v>-41.919210150057829</v>
      </c>
      <c r="N161" s="52" t="str">
        <f>IMPRODUCT(COMPLEX(('B4 at 100Hz'!C$9*'B4 at 100Hz'!C$13)/(2*PI()),0),C161,C161,H161)</f>
        <v>0.202569898350053+0.204022666729218i</v>
      </c>
      <c r="O161" s="41">
        <f t="shared" si="24"/>
        <v>45.204718801249768</v>
      </c>
      <c r="P161" s="39" t="str">
        <f>IMPRODUCT(COMPLEX(('B4 at 100Hz'!C$9*'B4 at 100Hz'!C$23)/(2*PI()),0),C161,C161,J161)</f>
        <v>0.0213492469179304+0.0237780812373635i</v>
      </c>
      <c r="Q161" s="36">
        <f t="shared" si="25"/>
        <v>48.080789849940693</v>
      </c>
      <c r="R161" s="54" t="str">
        <f>IMPRODUCT(COMPLEX(('B4 at 100Hz'!C$9*'B4 at 100Hz'!C$23)/(2*PI()),0),C161,C161,L161)</f>
        <v>-0.0107341052442957+0.00963766003723682i</v>
      </c>
      <c r="S161" s="46">
        <f t="shared" si="26"/>
        <v>138.08078984994214</v>
      </c>
      <c r="T161" s="51">
        <f>IMABS(IMDIV(D161,IMSUB(COMPLEX(1,0),IMPRODUCT(COMPLEX('B4 at 100Hz'!C$17,0),IMPRODUCT(C161,H161)))))</f>
        <v>8.4306531664042943</v>
      </c>
      <c r="U161" s="34">
        <f>20*LOG10('B4 at 100Hz'!C$28*50000*IMABS(N161))</f>
        <v>83.152344232167394</v>
      </c>
      <c r="V161" s="35">
        <f>20*LOG10('B4 at 100Hz'!C$28*50000*IMABS(P161))</f>
        <v>64.070454950867457</v>
      </c>
      <c r="W161" s="35">
        <f>20*LOG10('B4 at 100Hz'!C$28*50000*IMABS(R161))</f>
        <v>57.162235802950349</v>
      </c>
      <c r="X161" s="41">
        <f>1000*'B4 at 100Hz'!C$28*IMABS(H161)</f>
        <v>6.7963957517525431E-2</v>
      </c>
      <c r="Y161" s="41">
        <f>1000*'B4 at 100Hz'!C$28*IMABS(J161)</f>
        <v>4.4860130223549318E-3</v>
      </c>
      <c r="Z161" s="41">
        <f>'B4 at 100Hz'!C$28*IMABS(IMPRODUCT(C161,J161))</f>
        <v>8.9069185507210727E-3</v>
      </c>
      <c r="AA161" s="41">
        <f>1000*'B4 at 100Hz'!C$28*IMABS(L161)</f>
        <v>2.0251144500916447E-3</v>
      </c>
      <c r="AB161" s="54" t="str">
        <f t="shared" si="27"/>
        <v>0.213185040023688+0.237438408003818i</v>
      </c>
      <c r="AC161" s="41">
        <f>20*LOG10('B4 at 100Hz'!C$28*50000*IMABS(AB161))</f>
        <v>84.057938255603673</v>
      </c>
      <c r="AD161" s="41">
        <f t="shared" si="28"/>
        <v>15955.003829934456</v>
      </c>
      <c r="AE161" s="36">
        <f t="shared" si="29"/>
        <v>48.080789849940523</v>
      </c>
      <c r="AG161" s="78"/>
      <c r="AH161" s="2"/>
      <c r="AI161" s="2"/>
      <c r="AJ161" s="2"/>
      <c r="AK161" s="4"/>
      <c r="AL161" s="4"/>
      <c r="AM161" s="4"/>
      <c r="AN161" s="4"/>
      <c r="AO161" s="4"/>
      <c r="AP161" s="4"/>
      <c r="AQ161" s="5"/>
      <c r="AR161" s="5"/>
      <c r="AS161" s="4"/>
      <c r="AT161" s="12"/>
      <c r="AU161" s="12"/>
    </row>
    <row r="162" spans="2:47" x14ac:dyDescent="0.25">
      <c r="B162" s="38">
        <v>324</v>
      </c>
      <c r="C162" s="30" t="str">
        <f t="shared" si="20"/>
        <v>2035.75203952619i</v>
      </c>
      <c r="D162" s="31" t="str">
        <f>COMPLEX('B4 at 100Hz'!C$18,2*PI()*B162*'B4 at 100Hz'!C$19)</f>
        <v>6</v>
      </c>
      <c r="E162" s="32" t="str">
        <f>IMSUB(COMPLEX(1,0),IMDIV(COMPLEX('B4 at 100Hz'!C$38,0),IMSUM(COMPLEX('B4 at 100Hz'!C$38,0),IMPRODUCT(C162,COMPLEX('B4 at 100Hz'!C$39,0)))))</f>
        <v>0.998059693152114+0.0440061593100579i</v>
      </c>
      <c r="F162" s="32" t="str">
        <f>IMDIV(IMPRODUCT(C162,COMPLEX(('B4 at 100Hz'!C$39*'B4 at 100Hz'!C$13/'B4 at 100Hz'!C$23),0)),IMSUM(COMPLEX('B4 at 100Hz'!C$38,0),IMPRODUCT(C162,COMPLEX('B4 at 100Hz'!C$39,0))))</f>
        <v>0.592697166665092+0.026133032039907i</v>
      </c>
      <c r="G162" s="43" t="str">
        <f>IMPRODUCT(F162,IMSUB(COMPLEX(1,0),IMDIV(IMPRODUCT(COMPLEX('B4 at 100Hz'!C$38,0),E162),IMSUM(COMPLEX(0-(2*PI()*B162)^2*'B4 at 100Hz'!C$37,0),IMPRODUCT(C162,COMPLEX(0,0)),IMPRODUCT(COMPLEX('B4 at 100Hz'!C$38,0),E162)))))</f>
        <v>0.654820469941888+0.0319120969299269i</v>
      </c>
      <c r="H162" s="45" t="str">
        <f>IMDIV(COMPLEX('B4 at 100Hz'!C$17,0),IMPRODUCT(D162,IMSUM(COMPLEX('B4 at 100Hz'!C$15-(2*PI()*B162)^2*'B4 at 100Hz'!C$14,0),IMPRODUCT(C162,IMSUM(COMPLEX('B4 at 100Hz'!C$16,0),IMDIV(COMPLEX('B4 at 100Hz'!C$17^2,0),D162))),IMPRODUCT(COMPLEX('B4 at 100Hz'!C$13*'B4 at 100Hz'!C$38/'B4 at 100Hz'!C$23,0),G162))))</f>
        <v>-0.0000467005211623873-0.000045205798809865i</v>
      </c>
      <c r="I162" s="40">
        <f t="shared" si="21"/>
        <v>-135.93175020804318</v>
      </c>
      <c r="J162" s="33" t="str">
        <f>IMPRODUCT(IMDIV(IMPRODUCT(COMPLEX(-'B4 at 100Hz'!C$38,0),F162),IMSUM(IMPRODUCT(COMPLEX('B4 at 100Hz'!C$38,0),E162),COMPLEX(Calculations!C$3-(2*PI()*B162)^2*'B4 at 100Hz'!C$37,0),IMPRODUCT(COMPLEX(Calculations!C$4,0),C162))),H162)</f>
        <v>-2.77566733164443E-06-0.0000029618192709559i</v>
      </c>
      <c r="K162" s="40">
        <f t="shared" si="22"/>
        <v>-133.1416984333523</v>
      </c>
      <c r="L162" s="53" t="str">
        <f>IMSUM(IMPRODUCT(COMPLEX(-('B4 at 100Hz'!C$13/'B4 at 100Hz'!C$23),0),H162),IMDIV(IMPRODUCT(COMPLEX(-'B4 at 100Hz'!C$38,0),J162),IMSUM(COMPLEX('B4 at 100Hz'!C$38,0),IMPRODUCT(COMPLEX('B4 at 100Hz'!C$39,0),C162))),IMDIV(IMPRODUCT(COMPLEX('B4 at 100Hz'!C$39*'B4 at 100Hz'!C$13/'B4 at 100Hz'!C$23,0),C162,H162),IMSUM(COMPLEX('B4 at 100Hz'!C$38,0),IMPRODUCT(COMPLEX('B4 at 100Hz'!C$39,0),C162))))</f>
        <v>1.37089920541403E-06-1.28473745064673E-06i</v>
      </c>
      <c r="M162" s="41">
        <f t="shared" si="23"/>
        <v>-43.141698433346377</v>
      </c>
      <c r="N162" s="52" t="str">
        <f>IMPRODUCT(COMPLEX(('B4 at 100Hz'!C$9*'B4 at 100Hz'!C$13)/(2*PI()),0),C162,C162,H162)</f>
        <v>0.207685477746149+0.201038183066032i</v>
      </c>
      <c r="O162" s="41">
        <f t="shared" si="24"/>
        <v>44.068249791956866</v>
      </c>
      <c r="P162" s="39" t="str">
        <f>IMPRODUCT(COMPLEX(('B4 at 100Hz'!C$9*'B4 at 100Hz'!C$23)/(2*PI()),0),C162,C162,J162)</f>
        <v>0.0207862182241121+0.0221802595017739i</v>
      </c>
      <c r="Q162" s="36">
        <f t="shared" si="25"/>
        <v>46.858301566647619</v>
      </c>
      <c r="R162" s="54" t="str">
        <f>IMPRODUCT(COMPLEX(('B4 at 100Hz'!C$9*'B4 at 100Hz'!C$23)/(2*PI()),0),C162,C162,L162)</f>
        <v>-0.0102662915408223+0.00962104957801669i</v>
      </c>
      <c r="S162" s="46">
        <f t="shared" si="26"/>
        <v>136.85830156665375</v>
      </c>
      <c r="T162" s="51">
        <f>IMABS(IMDIV(D162,IMSUB(COMPLEX(1,0),IMPRODUCT(COMPLEX('B4 at 100Hz'!C$17,0),IMPRODUCT(C162,H162)))))</f>
        <v>8.273821233159012</v>
      </c>
      <c r="U162" s="34">
        <f>20*LOG10('B4 at 100Hz'!C$28*50000*IMABS(N162))</f>
        <v>83.198844290009575</v>
      </c>
      <c r="V162" s="35">
        <f>20*LOG10('B4 at 100Hz'!C$28*50000*IMABS(P162))</f>
        <v>63.636264465580325</v>
      </c>
      <c r="W162" s="35">
        <f>20*LOG10('B4 at 100Hz'!C$28*50000*IMABS(R162))</f>
        <v>56.945203869427601</v>
      </c>
      <c r="X162" s="41">
        <f>1000*'B4 at 100Hz'!C$28*IMABS(H162)</f>
        <v>6.499617621734817E-2</v>
      </c>
      <c r="Y162" s="41">
        <f>1000*'B4 at 100Hz'!C$28*IMABS(J162)</f>
        <v>4.059150468973015E-3</v>
      </c>
      <c r="Z162" s="41">
        <f>'B4 at 100Hz'!C$28*IMABS(IMPRODUCT(C162,J162))</f>
        <v>8.2634238459555111E-3</v>
      </c>
      <c r="AA162" s="41">
        <f>1000*'B4 at 100Hz'!C$28*IMABS(L162)</f>
        <v>1.878806788496113E-3</v>
      </c>
      <c r="AB162" s="54" t="str">
        <f t="shared" si="27"/>
        <v>0.218205404429439+0.232839492145823i</v>
      </c>
      <c r="AC162" s="41">
        <f>20*LOG10('B4 at 100Hz'!C$28*50000*IMABS(AB162))</f>
        <v>84.058064873844828</v>
      </c>
      <c r="AD162" s="41">
        <f t="shared" si="28"/>
        <v>15955.236415119323</v>
      </c>
      <c r="AE162" s="36">
        <f t="shared" si="29"/>
        <v>46.858301566647796</v>
      </c>
      <c r="AG162" s="78"/>
      <c r="AH162" s="2"/>
      <c r="AI162" s="2"/>
      <c r="AJ162" s="2"/>
      <c r="AK162" s="4"/>
      <c r="AL162" s="4"/>
      <c r="AM162" s="4"/>
      <c r="AN162" s="4"/>
      <c r="AO162" s="4"/>
      <c r="AP162" s="4"/>
      <c r="AQ162" s="5"/>
      <c r="AR162" s="5"/>
      <c r="AS162" s="4"/>
      <c r="AT162" s="12"/>
      <c r="AU162" s="12"/>
    </row>
    <row r="163" spans="2:47" x14ac:dyDescent="0.25">
      <c r="B163" s="38">
        <v>331</v>
      </c>
      <c r="C163" s="30" t="str">
        <f t="shared" si="20"/>
        <v>2079.73433667644i</v>
      </c>
      <c r="D163" s="31" t="str">
        <f>COMPLEX('B4 at 100Hz'!C$18,2*PI()*B163*'B4 at 100Hz'!C$19)</f>
        <v>6</v>
      </c>
      <c r="E163" s="32" t="str">
        <f>IMSUB(COMPLEX(1,0),IMDIV(COMPLEX('B4 at 100Hz'!C$38,0),IMSUM(COMPLEX('B4 at 100Hz'!C$38,0),IMPRODUCT(C163,COMPLEX('B4 at 100Hz'!C$39,0)))))</f>
        <v>0.998140741758512+0.043079013455266i</v>
      </c>
      <c r="F163" s="32" t="str">
        <f>IMDIV(IMPRODUCT(C163,COMPLEX(('B4 at 100Hz'!C$39*'B4 at 100Hz'!C$13/'B4 at 100Hz'!C$23),0)),IMSUM(COMPLEX('B4 at 100Hz'!C$38,0),IMPRODUCT(C163,COMPLEX('B4 at 100Hz'!C$39,0))))</f>
        <v>0.592745297332731+0.025582447014792i</v>
      </c>
      <c r="G163" s="43" t="str">
        <f>IMPRODUCT(F163,IMSUB(COMPLEX(1,0),IMDIV(IMPRODUCT(COMPLEX('B4 at 100Hz'!C$38,0),E163),IMSUM(COMPLEX(0-(2*PI()*B163)^2*'B4 at 100Hz'!C$37,0),IMPRODUCT(C163,COMPLEX(0,0)),IMPRODUCT(COMPLEX('B4 at 100Hz'!C$38,0),E163)))))</f>
        <v>0.652025433842447+0.0309674354131566i</v>
      </c>
      <c r="H163" s="45" t="str">
        <f>IMDIV(COMPLEX('B4 at 100Hz'!C$17,0),IMPRODUCT(D163,IMSUM(COMPLEX('B4 at 100Hz'!C$15-(2*PI()*B163)^2*'B4 at 100Hz'!C$14,0),IMPRODUCT(C163,IMSUM(COMPLEX('B4 at 100Hz'!C$16,0),IMDIV(COMPLEX('B4 at 100Hz'!C$17^2,0),D163))),IMPRODUCT(COMPLEX('B4 at 100Hz'!C$13*'B4 at 100Hz'!C$38/'B4 at 100Hz'!C$23,0),G163))))</f>
        <v>-0.0000456548226027774-0.0000427531501938442i</v>
      </c>
      <c r="I163" s="40">
        <f t="shared" si="21"/>
        <v>-136.87985220482037</v>
      </c>
      <c r="J163" s="33" t="str">
        <f>IMPRODUCT(IMDIV(IMPRODUCT(COMPLEX(-'B4 at 100Hz'!C$38,0),F163),IMSUM(IMPRODUCT(COMPLEX('B4 at 100Hz'!C$38,0),E163),COMPLEX(Calculations!C$3-(2*PI()*B163)^2*'B4 at 100Hz'!C$37,0),IMPRODUCT(COMPLEX(Calculations!C$4,0),C163))),H163)</f>
        <v>-2.59619299725622E-06-2.67339236347999E-06i</v>
      </c>
      <c r="K163" s="40">
        <f t="shared" si="22"/>
        <v>-134.16067751731865</v>
      </c>
      <c r="L163" s="53" t="str">
        <f>IMSUM(IMPRODUCT(COMPLEX(-('B4 at 100Hz'!C$13/'B4 at 100Hz'!C$23),0),H163),IMDIV(IMPRODUCT(COMPLEX(-'B4 at 100Hz'!C$38,0),J163),IMSUM(COMPLEX('B4 at 100Hz'!C$38,0),IMPRODUCT(COMPLEX('B4 at 100Hz'!C$39,0),C163))),IMDIV(IMPRODUCT(COMPLEX('B4 at 100Hz'!C$39*'B4 at 100Hz'!C$13/'B4 at 100Hz'!C$23,0),C163,H163),IMSUM(COMPLEX('B4 at 100Hz'!C$38,0),IMPRODUCT(COMPLEX('B4 at 100Hz'!C$39,0),C163))))</f>
        <v>0.0000012641326747313-1.22762840298814E-06i</v>
      </c>
      <c r="M163" s="41">
        <f t="shared" si="23"/>
        <v>-44.160677517313893</v>
      </c>
      <c r="N163" s="52" t="str">
        <f>IMPRODUCT(COMPLEX(('B4 at 100Hz'!C$9*'B4 at 100Hz'!C$13)/(2*PI()),0),C163,C163,H163)</f>
        <v>0.211902963020545+0.198435098157337i</v>
      </c>
      <c r="O163" s="41">
        <f t="shared" si="24"/>
        <v>43.120147795179527</v>
      </c>
      <c r="P163" s="39" t="str">
        <f>IMPRODUCT(COMPLEX(('B4 at 100Hz'!C$9*'B4 at 100Hz'!C$23)/(2*PI()),0),C163,C163,J163)</f>
        <v>0.0202913531661755+0.0208947288034671i</v>
      </c>
      <c r="Q163" s="36">
        <f t="shared" si="25"/>
        <v>45.839322482681354</v>
      </c>
      <c r="R163" s="54" t="str">
        <f>IMPRODUCT(COMPLEX(('B4 at 100Hz'!C$9*'B4 at 100Hz'!C$23)/(2*PI()),0),C163,C163,L163)</f>
        <v>-0.00988022176278267+0.00959491128286175i</v>
      </c>
      <c r="S163" s="46">
        <f t="shared" si="26"/>
        <v>135.8393224826861</v>
      </c>
      <c r="T163" s="51">
        <f>IMABS(IMDIV(D163,IMSUB(COMPLEX(1,0),IMPRODUCT(COMPLEX('B4 at 100Hz'!C$17,0),IMPRODUCT(C163,H163)))))</f>
        <v>8.1495697168768437</v>
      </c>
      <c r="U163" s="34">
        <f>20*LOG10('B4 at 100Hz'!C$28*50000*IMABS(N163))</f>
        <v>83.236612063354698</v>
      </c>
      <c r="V163" s="35">
        <f>20*LOG10('B4 at 100Hz'!C$28*50000*IMABS(P163))</f>
        <v>63.265041712401946</v>
      </c>
      <c r="W163" s="35">
        <f>20*LOG10('B4 at 100Hz'!C$28*50000*IMABS(R163))</f>
        <v>56.759640787630808</v>
      </c>
      <c r="X163" s="41">
        <f>1000*'B4 at 100Hz'!C$28*IMABS(H163)</f>
        <v>6.2547539347191553E-2</v>
      </c>
      <c r="Y163" s="41">
        <f>1000*'B4 at 100Hz'!C$28*IMABS(J163)</f>
        <v>3.7265593793894343E-3</v>
      </c>
      <c r="Z163" s="41">
        <f>'B4 at 100Hz'!C$28*IMABS(IMPRODUCT(C163,J163))</f>
        <v>7.75025349897985E-3</v>
      </c>
      <c r="AA163" s="41">
        <f>1000*'B4 at 100Hz'!C$28*IMABS(L163)</f>
        <v>1.7621302208254989E-3</v>
      </c>
      <c r="AB163" s="54" t="str">
        <f t="shared" si="27"/>
        <v>0.222314094423938+0.228924738243666i</v>
      </c>
      <c r="AC163" s="41">
        <f>20*LOG10('B4 at 100Hz'!C$28*50000*IMABS(AB163))</f>
        <v>84.058161463430736</v>
      </c>
      <c r="AD163" s="41">
        <f t="shared" si="28"/>
        <v>15955.41384291448</v>
      </c>
      <c r="AE163" s="36">
        <f t="shared" si="29"/>
        <v>45.839322482681034</v>
      </c>
      <c r="AG163" s="78"/>
      <c r="AH163" s="2"/>
      <c r="AI163" s="2"/>
      <c r="AJ163" s="2"/>
      <c r="AK163" s="4"/>
      <c r="AL163" s="4"/>
      <c r="AM163" s="4"/>
      <c r="AN163" s="4"/>
      <c r="AO163" s="4"/>
      <c r="AP163" s="4"/>
      <c r="AQ163" s="5"/>
      <c r="AR163" s="5"/>
      <c r="AS163" s="4"/>
      <c r="AT163" s="12"/>
      <c r="AU163" s="12"/>
    </row>
    <row r="164" spans="2:47" x14ac:dyDescent="0.25">
      <c r="B164" s="38">
        <v>339</v>
      </c>
      <c r="C164" s="30" t="str">
        <f t="shared" si="20"/>
        <v>2129.99981913388i</v>
      </c>
      <c r="D164" s="31" t="str">
        <f>COMPLEX('B4 at 100Hz'!C$18,2*PI()*B164*'B4 at 100Hz'!C$19)</f>
        <v>6</v>
      </c>
      <c r="E164" s="32" t="str">
        <f>IMSUB(COMPLEX(1,0),IMDIV(COMPLEX('B4 at 100Hz'!C$38,0),IMSUM(COMPLEX('B4 at 100Hz'!C$38,0),IMPRODUCT(C164,COMPLEX('B4 at 100Hz'!C$39,0)))))</f>
        <v>0.998227305207876+0.0420660474171039i</v>
      </c>
      <c r="F164" s="32" t="str">
        <f>IMDIV(IMPRODUCT(C164,COMPLEX(('B4 at 100Hz'!C$39*'B4 at 100Hz'!C$13/'B4 at 100Hz'!C$23),0)),IMSUM(COMPLEX('B4 at 100Hz'!C$38,0),IMPRODUCT(C164,COMPLEX('B4 at 100Hz'!C$39,0))))</f>
        <v>0.592796702986648+0.0249808977238368i</v>
      </c>
      <c r="G164" s="43" t="str">
        <f>IMPRODUCT(F164,IMSUB(COMPLEX(1,0),IMDIV(IMPRODUCT(COMPLEX('B4 at 100Hz'!C$38,0),E164),IMSUM(COMPLEX(0-(2*PI()*B164)^2*'B4 at 100Hz'!C$37,0),IMPRODUCT(C164,COMPLEX(0,0)),IMPRODUCT(COMPLEX('B4 at 100Hz'!C$38,0),E164)))))</f>
        <v>0.649066262665179+0.0299590662149202i</v>
      </c>
      <c r="H164" s="45" t="str">
        <f>IMDIV(COMPLEX('B4 at 100Hz'!C$17,0),IMPRODUCT(D164,IMSUM(COMPLEX('B4 at 100Hz'!C$15-(2*PI()*B164)^2*'B4 at 100Hz'!C$14,0),IMPRODUCT(C164,IMSUM(COMPLEX('B4 at 100Hz'!C$16,0),IMDIV(COMPLEX('B4 at 100Hz'!C$17^2,0),D164))),IMPRODUCT(COMPLEX('B4 at 100Hz'!C$13*'B4 at 100Hz'!C$38/'B4 at 100Hz'!C$23,0),G164))))</f>
        <v>-0.0000444591640507946-0.0000401519302350751i</v>
      </c>
      <c r="I164" s="40">
        <f t="shared" si="21"/>
        <v>-137.91419788491524</v>
      </c>
      <c r="J164" s="33" t="str">
        <f>IMPRODUCT(IMDIV(IMPRODUCT(COMPLEX(-'B4 at 100Hz'!C$38,0),F164),IMSUM(IMPRODUCT(COMPLEX('B4 at 100Hz'!C$38,0),E164),COMPLEX(Calculations!C$3-(2*PI()*B164)^2*'B4 at 100Hz'!C$37,0),IMPRODUCT(COMPLEX(Calculations!C$4,0),C164))),H164)</f>
        <v>-2.40635124260125E-06-2.38365645409725E-06i</v>
      </c>
      <c r="K164" s="40">
        <f t="shared" si="22"/>
        <v>-135.27146216682928</v>
      </c>
      <c r="L164" s="53" t="str">
        <f>IMSUM(IMPRODUCT(COMPLEX(-('B4 at 100Hz'!C$13/'B4 at 100Hz'!C$23),0),H164),IMDIV(IMPRODUCT(COMPLEX(-'B4 at 100Hz'!C$38,0),J164),IMSUM(COMPLEX('B4 at 100Hz'!C$38,0),IMPRODUCT(COMPLEX('B4 at 100Hz'!C$39,0),C164))),IMDIV(IMPRODUCT(COMPLEX('B4 at 100Hz'!C$39*'B4 at 100Hz'!C$13/'B4 at 100Hz'!C$23,0),C164,H164),IMSUM(COMPLEX('B4 at 100Hz'!C$38,0),IMPRODUCT(COMPLEX('B4 at 100Hz'!C$39,0),C164))))</f>
        <v>1.15437076848432E-06-1.16536153034538E-06i</v>
      </c>
      <c r="M164" s="41">
        <f t="shared" si="23"/>
        <v>-45.271462166825252</v>
      </c>
      <c r="N164" s="52" t="str">
        <f>IMPRODUCT(COMPLEX(('B4 at 100Hz'!C$9*'B4 at 100Hz'!C$13)/(2*PI()),0),C164,C164,H164)</f>
        <v>0.216448744599849+0.195479044156418i</v>
      </c>
      <c r="O164" s="41">
        <f t="shared" si="24"/>
        <v>42.085802115084697</v>
      </c>
      <c r="P164" s="39" t="str">
        <f>IMPRODUCT(COMPLEX(('B4 at 100Hz'!C$9*'B4 at 100Hz'!C$23)/(2*PI()),0),C164,C164,J164)</f>
        <v>0.0197277003996904+0.0195416444406454i</v>
      </c>
      <c r="Q164" s="36">
        <f t="shared" si="25"/>
        <v>44.728537833170684</v>
      </c>
      <c r="R164" s="54" t="str">
        <f>IMPRODUCT(COMPLEX(('B4 at 100Hz'!C$9*'B4 at 100Hz'!C$23)/(2*PI()),0),C164,C164,L164)</f>
        <v>-0.00946373923625606+0.00955384347927794i</v>
      </c>
      <c r="S164" s="46">
        <f t="shared" si="26"/>
        <v>134.72853783317473</v>
      </c>
      <c r="T164" s="51">
        <f>IMABS(IMDIV(D164,IMSUB(COMPLEX(1,0),IMPRODUCT(COMPLEX('B4 at 100Hz'!C$17,0),IMPRODUCT(C164,H164)))))</f>
        <v>8.0204579929757838</v>
      </c>
      <c r="U164" s="34">
        <f>20*LOG10('B4 at 100Hz'!C$28*50000*IMABS(N164))</f>
        <v>83.276761893560717</v>
      </c>
      <c r="V164" s="35">
        <f>20*LOG10('B4 at 100Hz'!C$28*50000*IMABS(P164))</f>
        <v>62.85027073337146</v>
      </c>
      <c r="W164" s="35">
        <f>20*LOG10('B4 at 100Hz'!C$28*50000*IMABS(R164))</f>
        <v>56.552303897147937</v>
      </c>
      <c r="X164" s="41">
        <f>1000*'B4 at 100Hz'!C$28*IMABS(H164)</f>
        <v>5.9906550307105857E-2</v>
      </c>
      <c r="Y164" s="41">
        <f>1000*'B4 at 100Hz'!C$28*IMABS(J164)</f>
        <v>3.3870849404654818E-3</v>
      </c>
      <c r="Z164" s="41">
        <f>'B4 at 100Hz'!C$28*IMABS(IMPRODUCT(C164,J164))</f>
        <v>7.2144903105825662E-3</v>
      </c>
      <c r="AA164" s="41">
        <f>1000*'B4 at 100Hz'!C$28*IMABS(L164)</f>
        <v>1.6403168497397098E-3</v>
      </c>
      <c r="AB164" s="54" t="str">
        <f t="shared" si="27"/>
        <v>0.226712705763283+0.224574532076341i</v>
      </c>
      <c r="AC164" s="41">
        <f>20*LOG10('B4 at 100Hz'!C$28*50000*IMABS(AB164))</f>
        <v>84.058258661494762</v>
      </c>
      <c r="AD164" s="41">
        <f t="shared" si="28"/>
        <v>15955.592390429805</v>
      </c>
      <c r="AE164" s="36">
        <f t="shared" si="29"/>
        <v>44.72853783317057</v>
      </c>
      <c r="AG164" s="78"/>
      <c r="AH164" s="2"/>
      <c r="AI164" s="2"/>
      <c r="AJ164" s="2"/>
      <c r="AK164" s="4"/>
      <c r="AL164" s="4"/>
      <c r="AM164" s="4"/>
      <c r="AN164" s="4"/>
      <c r="AO164" s="4"/>
      <c r="AP164" s="4"/>
      <c r="AQ164" s="5"/>
      <c r="AR164" s="5"/>
      <c r="AS164" s="4"/>
      <c r="AT164" s="12"/>
      <c r="AU164" s="12"/>
    </row>
    <row r="165" spans="2:47" x14ac:dyDescent="0.25">
      <c r="B165" s="38">
        <v>347</v>
      </c>
      <c r="C165" s="30" t="str">
        <f t="shared" si="20"/>
        <v>2180.26530159132i</v>
      </c>
      <c r="D165" s="31" t="str">
        <f>COMPLEX('B4 at 100Hz'!C$18,2*PI()*B165*'B4 at 100Hz'!C$19)</f>
        <v>6</v>
      </c>
      <c r="E165" s="32" t="str">
        <f>IMSUB(COMPLEX(1,0),IMDIV(COMPLEX('B4 at 100Hz'!C$38,0),IMSUM(COMPLEX('B4 at 100Hz'!C$38,0),IMPRODUCT(C165,COMPLEX('B4 at 100Hz'!C$39,0)))))</f>
        <v>0.998307964360992+0.0410995456715105i</v>
      </c>
      <c r="F165" s="32" t="str">
        <f>IMDIV(IMPRODUCT(C165,COMPLEX(('B4 at 100Hz'!C$39*'B4 at 100Hz'!C$13/'B4 at 100Hz'!C$23),0)),IMSUM(COMPLEX('B4 at 100Hz'!C$38,0),IMPRODUCT(C165,COMPLEX('B4 at 100Hz'!C$39,0))))</f>
        <v>0.592844602377682+0.0244069412259235i</v>
      </c>
      <c r="G165" s="43" t="str">
        <f>IMPRODUCT(F165,IMSUB(COMPLEX(1,0),IMDIV(IMPRODUCT(COMPLEX('B4 at 100Hz'!C$38,0),E165),IMSUM(COMPLEX(0-(2*PI()*B165)^2*'B4 at 100Hz'!C$37,0),IMPRODUCT(C165,COMPLEX(0,0)),IMPRODUCT(COMPLEX('B4 at 100Hz'!C$38,0),E165)))))</f>
        <v>0.646332842867402+0.0290190494919524i</v>
      </c>
      <c r="H165" s="45" t="str">
        <f>IMDIV(COMPLEX('B4 at 100Hz'!C$17,0),IMPRODUCT(D165,IMSUM(COMPLEX('B4 at 100Hz'!C$15-(2*PI()*B165)^2*'B4 at 100Hz'!C$14,0),IMPRODUCT(C165,IMSUM(COMPLEX('B4 at 100Hz'!C$16,0),IMDIV(COMPLEX('B4 at 100Hz'!C$17^2,0),D165))),IMPRODUCT(COMPLEX('B4 at 100Hz'!C$13*'B4 at 100Hz'!C$38/'B4 at 100Hz'!C$23,0),G165))))</f>
        <v>-0.0000432707354570875-0.000037747913576479i</v>
      </c>
      <c r="I165" s="40">
        <f t="shared" si="21"/>
        <v>-138.89966528590722</v>
      </c>
      <c r="J165" s="33" t="str">
        <f>IMPRODUCT(IMDIV(IMPRODUCT(COMPLEX(-'B4 at 100Hz'!C$38,0),F165),IMSUM(IMPRODUCT(COMPLEX('B4 at 100Hz'!C$38,0),E165),COMPLEX(Calculations!C$3-(2*PI()*B165)^2*'B4 at 100Hz'!C$37,0),IMPRODUCT(COMPLEX(Calculations!C$4,0),C165))),H165)</f>
        <v>-0.0000022317176364432-2.13052113280412E-06i</v>
      </c>
      <c r="K165" s="40">
        <f t="shared" si="22"/>
        <v>-136.3289260613505</v>
      </c>
      <c r="L165" s="53" t="str">
        <f>IMSUM(IMPRODUCT(COMPLEX(-('B4 at 100Hz'!C$13/'B4 at 100Hz'!C$23),0),H165),IMDIV(IMPRODUCT(COMPLEX(-'B4 at 100Hz'!C$38,0),J165),IMSUM(COMPLEX('B4 at 100Hz'!C$38,0),IMPRODUCT(COMPLEX('B4 at 100Hz'!C$39,0),C165))),IMDIV(IMPRODUCT(COMPLEX('B4 at 100Hz'!C$39*'B4 at 100Hz'!C$13/'B4 at 100Hz'!C$23,0),C165,H165),IMSUM(COMPLEX('B4 at 100Hz'!C$38,0),IMPRODUCT(COMPLEX('B4 at 100Hz'!C$39,0),C165))))</f>
        <v>1.05612976154727E-06-1.10629431406535E-06i</v>
      </c>
      <c r="M165" s="41">
        <f t="shared" si="23"/>
        <v>-46.32892606134655</v>
      </c>
      <c r="N165" s="52" t="str">
        <f>IMPRODUCT(COMPLEX(('B4 at 100Hz'!C$9*'B4 at 100Hz'!C$13)/(2*PI()),0),C165,C165,H165)</f>
        <v>0.220723009334243+0.192551224116637i</v>
      </c>
      <c r="O165" s="41">
        <f t="shared" si="24"/>
        <v>41.100334714092767</v>
      </c>
      <c r="P165" s="39" t="str">
        <f>IMPRODUCT(COMPLEX(('B4 at 100Hz'!C$9*'B4 at 100Hz'!C$23)/(2*PI()),0),C165,C165,J165)</f>
        <v>0.0191697409069268+0.0183004952981769i</v>
      </c>
      <c r="Q165" s="36">
        <f t="shared" si="25"/>
        <v>43.671073938649549</v>
      </c>
      <c r="R165" s="54" t="str">
        <f>IMPRODUCT(COMPLEX(('B4 at 100Hz'!C$9*'B4 at 100Hz'!C$23)/(2*PI()),0),C165,C165,L165)</f>
        <v>-0.00907181695495412+0.00950271442100459i</v>
      </c>
      <c r="S165" s="46">
        <f t="shared" si="26"/>
        <v>133.67107393865348</v>
      </c>
      <c r="T165" s="51">
        <f>IMABS(IMDIV(D165,IMSUB(COMPLEX(1,0),IMPRODUCT(COMPLEX('B4 at 100Hz'!C$17,0),IMPRODUCT(C165,H165)))))</f>
        <v>7.9033680951993297</v>
      </c>
      <c r="U165" s="34">
        <f>20*LOG10('B4 at 100Hz'!C$28*50000*IMABS(N165))</f>
        <v>83.314000675208717</v>
      </c>
      <c r="V165" s="35">
        <f>20*LOG10('B4 at 100Hz'!C$28*50000*IMABS(P165))</f>
        <v>62.445165320759635</v>
      </c>
      <c r="W165" s="35">
        <f>20*LOG10('B4 at 100Hz'!C$28*50000*IMABS(R165))</f>
        <v>56.349794016292037</v>
      </c>
      <c r="X165" s="41">
        <f>1000*'B4 at 100Hz'!C$28*IMABS(H165)</f>
        <v>5.7421786164961623E-2</v>
      </c>
      <c r="Y165" s="41">
        <f>1000*'B4 at 100Hz'!C$28*IMABS(J165)</f>
        <v>3.0853985003782857E-3</v>
      </c>
      <c r="Z165" s="41">
        <f>'B4 at 100Hz'!C$28*IMABS(IMPRODUCT(C165,J165))</f>
        <v>6.7269872919566718E-3</v>
      </c>
      <c r="AA165" s="41">
        <f>1000*'B4 at 100Hz'!C$28*IMABS(L165)</f>
        <v>1.5294761137589616E-3</v>
      </c>
      <c r="AB165" s="54" t="str">
        <f t="shared" si="27"/>
        <v>0.230820933286216+0.220354433835818i</v>
      </c>
      <c r="AC165" s="41">
        <f>20*LOG10('B4 at 100Hz'!C$28*50000*IMABS(AB165))</f>
        <v>84.05834431239461</v>
      </c>
      <c r="AD165" s="41">
        <f t="shared" si="28"/>
        <v>15955.749728093611</v>
      </c>
      <c r="AE165" s="36">
        <f t="shared" si="29"/>
        <v>43.671073938649371</v>
      </c>
      <c r="AG165" s="78"/>
      <c r="AH165" s="2"/>
      <c r="AI165" s="2"/>
      <c r="AJ165" s="2"/>
      <c r="AK165" s="4"/>
      <c r="AL165" s="4"/>
      <c r="AM165" s="4"/>
      <c r="AN165" s="4"/>
      <c r="AO165" s="4"/>
      <c r="AP165" s="4"/>
      <c r="AQ165" s="5"/>
      <c r="AR165" s="5"/>
      <c r="AS165" s="4"/>
      <c r="AT165" s="12"/>
      <c r="AU165" s="12"/>
    </row>
    <row r="166" spans="2:47" x14ac:dyDescent="0.25">
      <c r="B166" s="38">
        <v>355</v>
      </c>
      <c r="C166" s="30" t="str">
        <f t="shared" si="20"/>
        <v>2230.53078404875i</v>
      </c>
      <c r="D166" s="31" t="str">
        <f>COMPLEX('B4 at 100Hz'!C$18,2*PI()*B166*'B4 at 100Hz'!C$19)</f>
        <v>6</v>
      </c>
      <c r="E166" s="32" t="str">
        <f>IMSUB(COMPLEX(1,0),IMDIV(COMPLEX('B4 at 100Hz'!C$38,0),IMSUM(COMPLEX('B4 at 100Hz'!C$38,0),IMPRODUCT(C166,COMPLEX('B4 at 100Hz'!C$39,0)))))</f>
        <v>0.998383243940196+0.0401763880861247i</v>
      </c>
      <c r="F166" s="32" t="str">
        <f>IMDIV(IMPRODUCT(C166,COMPLEX(('B4 at 100Hz'!C$39*'B4 at 100Hz'!C$13/'B4 at 100Hz'!C$23),0)),IMSUM(COMPLEX('B4 at 100Hz'!C$38,0),IMPRODUCT(C166,COMPLEX('B4 at 100Hz'!C$39,0))))</f>
        <v>0.592889307111887+0.0238587246322691i</v>
      </c>
      <c r="G166" s="43" t="str">
        <f>IMPRODUCT(F166,IMSUB(COMPLEX(1,0),IMDIV(IMPRODUCT(COMPLEX('B4 at 100Hz'!C$38,0),E166),IMSUM(COMPLEX(0-(2*PI()*B166)^2*'B4 at 100Hz'!C$37,0),IMPRODUCT(C166,COMPLEX(0,0)),IMPRODUCT(COMPLEX('B4 at 100Hz'!C$38,0),E166)))))</f>
        <v>0.643802287389164+0.0281404638191465i</v>
      </c>
      <c r="H166" s="45" t="str">
        <f>IMDIV(COMPLEX('B4 at 100Hz'!C$17,0),IMPRODUCT(D166,IMSUM(COMPLEX('B4 at 100Hz'!C$15-(2*PI()*B166)^2*'B4 at 100Hz'!C$14,0),IMPRODUCT(C166,IMSUM(COMPLEX('B4 at 100Hz'!C$16,0),IMDIV(COMPLEX('B4 at 100Hz'!C$17^2,0),D166))),IMPRODUCT(COMPLEX('B4 at 100Hz'!C$13*'B4 at 100Hz'!C$38/'B4 at 100Hz'!C$23,0),G166))))</f>
        <v>-0.0000420959771971693-0.0000355239284702521i</v>
      </c>
      <c r="I166" s="40">
        <f t="shared" si="21"/>
        <v>-139.83966939318142</v>
      </c>
      <c r="J166" s="33" t="str">
        <f>IMPRODUCT(IMDIV(IMPRODUCT(COMPLEX(-'B4 at 100Hz'!C$38,0),F166),IMSUM(IMPRODUCT(COMPLEX('B4 at 100Hz'!C$38,0),E166),COMPLEX(Calculations!C$3-(2*PI()*B166)^2*'B4 at 100Hz'!C$37,0),IMPRODUCT(COMPLEX(Calculations!C$4,0),C166))),H166)</f>
        <v>-2.07116259357973E-06-1.90874721122364E-06i</v>
      </c>
      <c r="K166" s="40">
        <f t="shared" si="22"/>
        <v>-137.33687589994614</v>
      </c>
      <c r="L166" s="53" t="str">
        <f>IMSUM(IMPRODUCT(COMPLEX(-('B4 at 100Hz'!C$13/'B4 at 100Hz'!C$23),0),H166),IMDIV(IMPRODUCT(COMPLEX(-'B4 at 100Hz'!C$38,0),J166),IMSUM(COMPLEX('B4 at 100Hz'!C$38,0),IMPRODUCT(COMPLEX('B4 at 100Hz'!C$39,0),C166))),IMDIV(IMPRODUCT(COMPLEX('B4 at 100Hz'!C$39*'B4 at 100Hz'!C$13/'B4 at 100Hz'!C$23,0),C166,H166),IMSUM(COMPLEX('B4 at 100Hz'!C$38,0),IMPRODUCT(COMPLEX('B4 at 100Hz'!C$39,0),C166))))</f>
        <v>9.68007514263339E-07-1.05037531531535E-06i</v>
      </c>
      <c r="M166" s="41">
        <f t="shared" si="23"/>
        <v>-47.336875899946158</v>
      </c>
      <c r="N166" s="52" t="str">
        <f>IMPRODUCT(COMPLEX(('B4 at 100Hz'!C$9*'B4 at 100Hz'!C$13)/(2*PI()),0),C166,C166,H166)</f>
        <v>0.22474585144171+0.189658396886866i</v>
      </c>
      <c r="O166" s="41">
        <f t="shared" si="24"/>
        <v>40.160330606818505</v>
      </c>
      <c r="P166" s="39" t="str">
        <f>IMPRODUCT(COMPLEX(('B4 at 100Hz'!C$9*'B4 at 100Hz'!C$23)/(2*PI()),0),C166,C166,J166)</f>
        <v>0.0186203975059835+0.0171602325773915i</v>
      </c>
      <c r="Q166" s="36">
        <f t="shared" si="25"/>
        <v>42.663124100053814</v>
      </c>
      <c r="R166" s="54" t="str">
        <f>IMPRODUCT(COMPLEX(('B4 at 100Hz'!C$9*'B4 at 100Hz'!C$23)/(2*PI()),0),C166,C166,L166)</f>
        <v>-0.00870268937853356+0.00944320159231943i</v>
      </c>
      <c r="S166" s="46">
        <f t="shared" si="26"/>
        <v>132.66312410005384</v>
      </c>
      <c r="T166" s="51">
        <f>IMABS(IMDIV(D166,IMSUB(COMPLEX(1,0),IMPRODUCT(COMPLEX('B4 at 100Hz'!C$17,0),IMPRODUCT(C166,H166)))))</f>
        <v>7.796783836334285</v>
      </c>
      <c r="U166" s="34">
        <f>20*LOG10('B4 at 100Hz'!C$28*50000*IMABS(N166))</f>
        <v>83.348607378593243</v>
      </c>
      <c r="V166" s="35">
        <f>20*LOG10('B4 at 100Hz'!C$28*50000*IMABS(P166))</f>
        <v>62.049286357625931</v>
      </c>
      <c r="W166" s="35">
        <f>20*LOG10('B4 at 100Hz'!C$28*50000*IMABS(R166))</f>
        <v>56.15189261844197</v>
      </c>
      <c r="X166" s="41">
        <f>1000*'B4 at 100Hz'!C$28*IMABS(H166)</f>
        <v>5.5081946136135977E-2</v>
      </c>
      <c r="Y166" s="41">
        <f>1000*'B4 at 100Hz'!C$28*IMABS(J166)</f>
        <v>2.8165635809258658E-3</v>
      </c>
      <c r="Z166" s="41">
        <f>'B4 at 100Hz'!C$28*IMABS(IMPRODUCT(C166,J166))</f>
        <v>6.2824317724857279E-3</v>
      </c>
      <c r="AA166" s="41">
        <f>1000*'B4 at 100Hz'!C$28*IMABS(L166)</f>
        <v>1.4284001017551451E-3</v>
      </c>
      <c r="AB166" s="54" t="str">
        <f t="shared" si="27"/>
        <v>0.23466355956916+0.216261831056577i</v>
      </c>
      <c r="AC166" s="41">
        <f>20*LOG10('B4 at 100Hz'!C$28*50000*IMABS(AB166))</f>
        <v>84.058420479829749</v>
      </c>
      <c r="AD166" s="41">
        <f t="shared" si="28"/>
        <v>15955.889646272637</v>
      </c>
      <c r="AE166" s="36">
        <f t="shared" si="29"/>
        <v>42.66312410005353</v>
      </c>
      <c r="AG166" s="78"/>
      <c r="AH166" s="2"/>
      <c r="AI166" s="2"/>
      <c r="AJ166" s="2"/>
      <c r="AK166" s="4"/>
      <c r="AL166" s="4"/>
      <c r="AM166" s="4"/>
      <c r="AN166" s="4"/>
      <c r="AO166" s="4"/>
      <c r="AP166" s="4"/>
      <c r="AQ166" s="5"/>
      <c r="AR166" s="5"/>
      <c r="AS166" s="4"/>
      <c r="AT166" s="12"/>
      <c r="AU166" s="12"/>
    </row>
    <row r="167" spans="2:47" x14ac:dyDescent="0.25">
      <c r="B167" s="38">
        <v>363</v>
      </c>
      <c r="C167" s="30" t="str">
        <f t="shared" si="20"/>
        <v>2280.79626650619i</v>
      </c>
      <c r="D167" s="31" t="str">
        <f>COMPLEX('B4 at 100Hz'!C$18,2*PI()*B167*'B4 at 100Hz'!C$19)</f>
        <v>6</v>
      </c>
      <c r="E167" s="32" t="str">
        <f>IMSUB(COMPLEX(1,0),IMDIV(COMPLEX('B4 at 100Hz'!C$38,0),IMSUM(COMPLEX('B4 at 100Hz'!C$38,0),IMPRODUCT(C167,COMPLEX('B4 at 100Hz'!C$39,0)))))</f>
        <v>0.998453611674984+0.0392937273386456i</v>
      </c>
      <c r="F167" s="32" t="str">
        <f>IMDIV(IMPRODUCT(C167,COMPLEX(('B4 at 100Hz'!C$39*'B4 at 100Hz'!C$13/'B4 at 100Hz'!C$23),0)),IMSUM(COMPLEX('B4 at 100Hz'!C$38,0),IMPRODUCT(C167,COMPLEX('B4 at 100Hz'!C$39,0))))</f>
        <v>0.592931094950149+0.0233345570621861i</v>
      </c>
      <c r="G167" s="43" t="str">
        <f>IMPRODUCT(F167,IMSUB(COMPLEX(1,0),IMDIV(IMPRODUCT(COMPLEX('B4 at 100Hz'!C$38,0),E167),IMSUM(COMPLEX(0-(2*PI()*B167)^2*'B4 at 100Hz'!C$37,0),IMPRODUCT(C167,COMPLEX(0,0)),IMPRODUCT(COMPLEX('B4 at 100Hz'!C$38,0),E167)))))</f>
        <v>0.641454590958469+0.0273172994437857i</v>
      </c>
      <c r="H167" s="45" t="str">
        <f>IMDIV(COMPLEX('B4 at 100Hz'!C$17,0),IMPRODUCT(D167,IMSUM(COMPLEX('B4 at 100Hz'!C$15-(2*PI()*B167)^2*'B4 at 100Hz'!C$14,0),IMPRODUCT(C167,IMSUM(COMPLEX('B4 at 100Hz'!C$16,0),IMDIV(COMPLEX('B4 at 100Hz'!C$17^2,0),D167))),IMPRODUCT(COMPLEX('B4 at 100Hz'!C$13*'B4 at 100Hz'!C$38/'B4 at 100Hz'!C$23,0),G167))))</f>
        <v>-0.0000409398621653149-0.0000334643917954034i</v>
      </c>
      <c r="I167" s="40">
        <f t="shared" si="21"/>
        <v>-140.73731144527079</v>
      </c>
      <c r="J167" s="33" t="str">
        <f>IMPRODUCT(IMDIV(IMPRODUCT(COMPLEX(-'B4 at 100Hz'!C$38,0),F167),IMSUM(IMPRODUCT(COMPLEX('B4 at 100Hz'!C$38,0),E167),COMPLEX(Calculations!C$3-(2*PI()*B167)^2*'B4 at 100Hz'!C$37,0),IMPRODUCT(COMPLEX(Calculations!C$4,0),C167))),H167)</f>
        <v>-1.92358640710401E-06-1.71392772387675E-06i</v>
      </c>
      <c r="K167" s="40">
        <f t="shared" si="22"/>
        <v>-138.29875879258796</v>
      </c>
      <c r="L167" s="53" t="str">
        <f>IMSUM(IMPRODUCT(COMPLEX(-('B4 at 100Hz'!C$13/'B4 at 100Hz'!C$23),0),H167),IMDIV(IMPRODUCT(COMPLEX(-'B4 at 100Hz'!C$38,0),J167),IMSUM(COMPLEX('B4 at 100Hz'!C$38,0),IMPRODUCT(COMPLEX('B4 at 100Hz'!C$39,0),C167))),IMDIV(IMPRODUCT(COMPLEX('B4 at 100Hz'!C$39*'B4 at 100Hz'!C$13/'B4 at 100Hz'!C$23,0),C167,H167),IMSUM(COMPLEX('B4 at 100Hz'!C$38,0),IMPRODUCT(COMPLEX('B4 at 100Hz'!C$39,0),C167))))</f>
        <v>8.88793948238963E-07-9.97516951112347E-07i</v>
      </c>
      <c r="M167" s="41">
        <f t="shared" si="23"/>
        <v>-48.298758792582746</v>
      </c>
      <c r="N167" s="52" t="str">
        <f>IMPRODUCT(COMPLEX(('B4 at 100Hz'!C$9*'B4 at 100Hz'!C$13)/(2*PI()),0),C167,C167,H167)</f>
        <v>0.228535677289714+0.186805891362533i</v>
      </c>
      <c r="O167" s="41">
        <f t="shared" si="24"/>
        <v>39.262688554729301</v>
      </c>
      <c r="P167" s="39" t="str">
        <f>IMPRODUCT(COMPLEX(('B4 at 100Hz'!C$9*'B4 at 100Hz'!C$23)/(2*PI()),0),C167,C167,J167)</f>
        <v>0.0180818556375795+0.016111048384378i</v>
      </c>
      <c r="Q167" s="36">
        <f t="shared" si="25"/>
        <v>41.701241207411968</v>
      </c>
      <c r="R167" s="54" t="str">
        <f>IMPRODUCT(COMPLEX(('B4 at 100Hz'!C$9*'B4 at 100Hz'!C$23)/(2*PI()),0),C167,C167,L167)</f>
        <v>-0.0083547293764705+0.00937673370920042i</v>
      </c>
      <c r="S167" s="46">
        <f t="shared" si="26"/>
        <v>131.70124120741724</v>
      </c>
      <c r="T167" s="51">
        <f>IMABS(IMDIV(D167,IMSUB(COMPLEX(1,0),IMPRODUCT(COMPLEX('B4 at 100Hz'!C$17,0),IMPRODUCT(C167,H167)))))</f>
        <v>7.6994285019549542</v>
      </c>
      <c r="U167" s="34">
        <f>20*LOG10('B4 at 100Hz'!C$28*50000*IMABS(N167))</f>
        <v>83.380827840364233</v>
      </c>
      <c r="V167" s="35">
        <f>20*LOG10('B4 at 100Hz'!C$28*50000*IMABS(P167))</f>
        <v>61.662223779614102</v>
      </c>
      <c r="W167" s="35">
        <f>20*LOG10('B4 at 100Hz'!C$28*50000*IMABS(R167))</f>
        <v>55.958395480050527</v>
      </c>
      <c r="X167" s="41">
        <f>1000*'B4 at 100Hz'!C$28*IMABS(H167)</f>
        <v>5.2876628413234192E-2</v>
      </c>
      <c r="Y167" s="41">
        <f>1000*'B4 at 100Hz'!C$28*IMABS(J167)</f>
        <v>2.5763798066800341E-3</v>
      </c>
      <c r="Z167" s="41">
        <f>'B4 at 100Hz'!C$28*IMABS(IMPRODUCT(C167,J167))</f>
        <v>5.8761974441777576E-3</v>
      </c>
      <c r="AA167" s="41">
        <f>1000*'B4 at 100Hz'!C$28*IMABS(L167)</f>
        <v>1.3360369568925395E-3</v>
      </c>
      <c r="AB167" s="54" t="str">
        <f t="shared" si="27"/>
        <v>0.238262803550823+0.212293673456111i</v>
      </c>
      <c r="AC167" s="41">
        <f>20*LOG10('B4 at 100Hz'!C$28*50000*IMABS(AB167))</f>
        <v>84.058488781058642</v>
      </c>
      <c r="AD167" s="41">
        <f t="shared" si="28"/>
        <v>15956.015115418697</v>
      </c>
      <c r="AE167" s="36">
        <f t="shared" si="29"/>
        <v>41.70124120741184</v>
      </c>
      <c r="AG167" s="78"/>
      <c r="AH167" s="2"/>
      <c r="AI167" s="2"/>
      <c r="AJ167" s="2"/>
      <c r="AK167" s="4"/>
      <c r="AL167" s="4"/>
      <c r="AM167" s="4"/>
      <c r="AN167" s="4"/>
      <c r="AO167" s="4"/>
      <c r="AP167" s="4"/>
      <c r="AQ167" s="5"/>
      <c r="AR167" s="5"/>
      <c r="AS167" s="4"/>
      <c r="AT167" s="12"/>
      <c r="AU167" s="12"/>
    </row>
    <row r="168" spans="2:47" x14ac:dyDescent="0.25">
      <c r="B168" s="38">
        <v>372</v>
      </c>
      <c r="C168" s="30" t="str">
        <f t="shared" si="20"/>
        <v>2337.34493427081i</v>
      </c>
      <c r="D168" s="31" t="str">
        <f>COMPLEX('B4 at 100Hz'!C$18,2*PI()*B168*'B4 at 100Hz'!C$19)</f>
        <v>6</v>
      </c>
      <c r="E168" s="32" t="str">
        <f>IMSUB(COMPLEX(1,0),IMDIV(COMPLEX('B4 at 100Hz'!C$38,0),IMSUM(COMPLEX('B4 at 100Hz'!C$38,0),IMPRODUCT(C168,COMPLEX('B4 at 100Hz'!C$39,0)))))</f>
        <v>0.998527422919425+0.0383459071781653i</v>
      </c>
      <c r="F168" s="32" t="str">
        <f>IMDIV(IMPRODUCT(C168,COMPLEX(('B4 at 100Hz'!C$39*'B4 at 100Hz'!C$13/'B4 at 100Hz'!C$23),0)),IMSUM(COMPLEX('B4 at 100Hz'!C$38,0),IMPRODUCT(C168,COMPLEX('B4 at 100Hz'!C$39,0))))</f>
        <v>0.59297492771461+0.0227716946126962i</v>
      </c>
      <c r="G168" s="43" t="str">
        <f>IMPRODUCT(F168,IMSUB(COMPLEX(1,0),IMDIV(IMPRODUCT(COMPLEX('B4 at 100Hz'!C$38,0),E168),IMSUM(COMPLEX(0-(2*PI()*B168)^2*'B4 at 100Hz'!C$37,0),IMPRODUCT(C168,COMPLEX(0,0)),IMPRODUCT(COMPLEX('B4 at 100Hz'!C$38,0),E168)))))</f>
        <v>0.639010231877932+0.0264509825722153i</v>
      </c>
      <c r="H168" s="45" t="str">
        <f>IMDIV(COMPLEX('B4 at 100Hz'!C$17,0),IMPRODUCT(D168,IMSUM(COMPLEX('B4 at 100Hz'!C$15-(2*PI()*B168)^2*'B4 at 100Hz'!C$14,0),IMPRODUCT(C168,IMSUM(COMPLEX('B4 at 100Hz'!C$16,0),IMDIV(COMPLEX('B4 at 100Hz'!C$17^2,0),D168))),IMPRODUCT(COMPLEX('B4 at 100Hz'!C$13*'B4 at 100Hz'!C$38/'B4 at 100Hz'!C$23,0),G168))))</f>
        <v>-0.0000396661894671548-0.000031326437286522i</v>
      </c>
      <c r="I168" s="40">
        <f t="shared" si="21"/>
        <v>-141.70002805302437</v>
      </c>
      <c r="J168" s="33" t="str">
        <f>IMPRODUCT(IMDIV(IMPRODUCT(COMPLEX(-'B4 at 100Hz'!C$38,0),F168),IMSUM(IMPRODUCT(COMPLEX('B4 at 100Hz'!C$38,0),E168),COMPLEX(Calculations!C$3-(2*PI()*B168)^2*'B4 at 100Hz'!C$37,0),IMPRODUCT(COMPLEX(Calculations!C$4,0),C168))),H168)</f>
        <v>-1.77177172811924E-06-1.52236701068562E-06i</v>
      </c>
      <c r="K168" s="40">
        <f t="shared" si="22"/>
        <v>-139.32969829822261</v>
      </c>
      <c r="L168" s="53" t="str">
        <f>IMSUM(IMPRODUCT(COMPLEX(-('B4 at 100Hz'!C$13/'B4 at 100Hz'!C$23),0),H168),IMDIV(IMPRODUCT(COMPLEX(-'B4 at 100Hz'!C$38,0),J168),IMSUM(COMPLEX('B4 at 100Hz'!C$38,0),IMPRODUCT(COMPLEX('B4 at 100Hz'!C$39,0),C168))),IMDIV(IMPRODUCT(COMPLEX('B4 at 100Hz'!C$39*'B4 at 100Hz'!C$13/'B4 at 100Hz'!C$23,0),C168,H168),IMSUM(COMPLEX('B4 at 100Hz'!C$38,0),IMPRODUCT(COMPLEX('B4 at 100Hz'!C$39,0),C168))))</f>
        <v>8.09029325678691E-07-9.41570118371898E-07i</v>
      </c>
      <c r="M168" s="41">
        <f t="shared" si="23"/>
        <v>-49.329698298219718</v>
      </c>
      <c r="N168" s="52" t="str">
        <f>IMPRODUCT(COMPLEX(('B4 at 100Hz'!C$9*'B4 at 100Hz'!C$13)/(2*PI()),0),C168,C168,H168)</f>
        <v>0.232541646972685+0.183650141802161i</v>
      </c>
      <c r="O168" s="41">
        <f t="shared" si="24"/>
        <v>38.299971946975667</v>
      </c>
      <c r="P168" s="39" t="str">
        <f>IMPRODUCT(COMPLEX(('B4 at 100Hz'!C$9*'B4 at 100Hz'!C$23)/(2*PI()),0),C168,C168,J168)</f>
        <v>0.0174908814093226+0.0150287649491013i</v>
      </c>
      <c r="Q168" s="36">
        <f t="shared" si="25"/>
        <v>40.67030170177734</v>
      </c>
      <c r="R168" s="54" t="str">
        <f>IMPRODUCT(COMPLEX(('B4 at 100Hz'!C$9*'B4 at 100Hz'!C$23)/(2*PI()),0),C168,C168,L168)</f>
        <v>-0.00798671508723718+0.00929515412038247i</v>
      </c>
      <c r="S168" s="46">
        <f t="shared" si="26"/>
        <v>130.67030170178029</v>
      </c>
      <c r="T168" s="51">
        <f>IMABS(IMDIV(D168,IMSUB(COMPLEX(1,0),IMPRODUCT(COMPLEX('B4 at 100Hz'!C$17,0),IMPRODUCT(C168,H168)))))</f>
        <v>7.5995940559131192</v>
      </c>
      <c r="U168" s="34">
        <f>20*LOG10('B4 at 100Hz'!C$28*50000*IMABS(N168))</f>
        <v>83.414493247688995</v>
      </c>
      <c r="V168" s="35">
        <f>20*LOG10('B4 at 100Hz'!C$28*50000*IMABS(P168))</f>
        <v>61.236840202365912</v>
      </c>
      <c r="W168" s="35">
        <f>20*LOG10('B4 at 100Hz'!C$28*50000*IMABS(R168))</f>
        <v>55.745738199718744</v>
      </c>
      <c r="X168" s="41">
        <f>1000*'B4 at 100Hz'!C$28*IMABS(H168)</f>
        <v>5.0544557173949185E-2</v>
      </c>
      <c r="Y168" s="41">
        <f>1000*'B4 at 100Hz'!C$28*IMABS(J168)</f>
        <v>2.3359743945057508E-3</v>
      </c>
      <c r="Z168" s="41">
        <f>'B4 at 100Hz'!C$28*IMABS(IMPRODUCT(C168,J168))</f>
        <v>5.4599779175843353E-3</v>
      </c>
      <c r="AA168" s="41">
        <f>1000*'B4 at 100Hz'!C$28*IMABS(L168)</f>
        <v>1.2414035353659131E-3</v>
      </c>
      <c r="AB168" s="54" t="str">
        <f t="shared" si="27"/>
        <v>0.24204581329477+0.207974060871645i</v>
      </c>
      <c r="AC168" s="41">
        <f>20*LOG10('B4 at 100Hz'!C$28*50000*IMABS(AB168))</f>
        <v>84.058557797641839</v>
      </c>
      <c r="AD168" s="41">
        <f t="shared" si="28"/>
        <v>15956.1418996706</v>
      </c>
      <c r="AE168" s="36">
        <f t="shared" si="29"/>
        <v>40.670301701777539</v>
      </c>
      <c r="AG168" s="78"/>
      <c r="AH168" s="2"/>
      <c r="AI168" s="2"/>
      <c r="AJ168" s="2"/>
      <c r="AK168" s="4"/>
      <c r="AL168" s="4"/>
      <c r="AM168" s="4"/>
      <c r="AN168" s="4"/>
      <c r="AO168" s="4"/>
      <c r="AP168" s="4"/>
      <c r="AQ168" s="5"/>
      <c r="AR168" s="5"/>
      <c r="AS168" s="4"/>
      <c r="AT168" s="12"/>
      <c r="AU168" s="12"/>
    </row>
    <row r="169" spans="2:47" x14ac:dyDescent="0.25">
      <c r="B169" s="38">
        <v>380</v>
      </c>
      <c r="C169" s="30" t="str">
        <f t="shared" si="20"/>
        <v>2387.61041672824i</v>
      </c>
      <c r="D169" s="31" t="str">
        <f>COMPLEX('B4 at 100Hz'!C$18,2*PI()*B169*'B4 at 100Hz'!C$19)</f>
        <v>6</v>
      </c>
      <c r="E169" s="32" t="str">
        <f>IMSUB(COMPLEX(1,0),IMDIV(COMPLEX('B4 at 100Hz'!C$38,0),IMSUM(COMPLEX('B4 at 100Hz'!C$38,0),IMPRODUCT(C169,COMPLEX('B4 at 100Hz'!C$39,0)))))</f>
        <v>0.998588686914305+0.0375409280794852i</v>
      </c>
      <c r="F169" s="32" t="str">
        <f>IMDIV(IMPRODUCT(C169,COMPLEX(('B4 at 100Hz'!C$39*'B4 at 100Hz'!C$13/'B4 at 100Hz'!C$23),0)),IMSUM(COMPLEX('B4 at 100Hz'!C$38,0),IMPRODUCT(C169,COMPLEX('B4 at 100Hz'!C$39,0))))</f>
        <v>0.593011309302237+0.022293658244445i</v>
      </c>
      <c r="G169" s="43" t="str">
        <f>IMPRODUCT(F169,IMSUB(COMPLEX(1,0),IMDIV(IMPRODUCT(COMPLEX('B4 at 100Hz'!C$38,0),E169),IMSUM(COMPLEX(0-(2*PI()*B169)^2*'B4 at 100Hz'!C$37,0),IMPRODUCT(C169,COMPLEX(0,0)),IMPRODUCT(COMPLEX('B4 at 100Hz'!C$38,0),E169)))))</f>
        <v>0.636995417894946+0.0257289815901445i</v>
      </c>
      <c r="H169" s="45" t="str">
        <f>IMDIV(COMPLEX('B4 at 100Hz'!C$17,0),IMPRODUCT(D169,IMSUM(COMPLEX('B4 at 100Hz'!C$15-(2*PI()*B169)^2*'B4 at 100Hz'!C$14,0),IMPRODUCT(C169,IMSUM(COMPLEX('B4 at 100Hz'!C$16,0),IMDIV(COMPLEX('B4 at 100Hz'!C$17^2,0),D169))),IMPRODUCT(COMPLEX('B4 at 100Hz'!C$13*'B4 at 100Hz'!C$38/'B4 at 100Hz'!C$23,0),G169))))</f>
        <v>-0.000038561062505401-0.000029571072627699i</v>
      </c>
      <c r="I169" s="40">
        <f t="shared" si="21"/>
        <v>-142.51671709212846</v>
      </c>
      <c r="J169" s="33" t="str">
        <f>IMPRODUCT(IMDIV(IMPRODUCT(COMPLEX(-'B4 at 100Hz'!C$38,0),F169),IMSUM(IMPRODUCT(COMPLEX('B4 at 100Hz'!C$38,0),E169),COMPLEX(Calculations!C$3-(2*PI()*B169)^2*'B4 at 100Hz'!C$37,0),IMPRODUCT(COMPLEX(Calculations!C$4,0),C169))),H169)</f>
        <v>-1.64836471896551E-06-1.37318383887678E-06i</v>
      </c>
      <c r="K169" s="40">
        <f t="shared" si="22"/>
        <v>-140.203731587026</v>
      </c>
      <c r="L169" s="53" t="str">
        <f>IMSUM(IMPRODUCT(COMPLEX(-('B4 at 100Hz'!C$13/'B4 at 100Hz'!C$23),0),H169),IMDIV(IMPRODUCT(COMPLEX(-'B4 at 100Hz'!C$38,0),J169),IMSUM(COMPLEX('B4 at 100Hz'!C$38,0),IMPRODUCT(COMPLEX('B4 at 100Hz'!C$39,0),C169))),IMDIV(IMPRODUCT(COMPLEX('B4 at 100Hz'!C$39*'B4 at 100Hz'!C$13/'B4 at 100Hz'!C$23,0),C169,H169),IMSUM(COMPLEX('B4 at 100Hz'!C$38,0),IMPRODUCT(COMPLEX('B4 at 100Hz'!C$39,0),C169))))</f>
        <v>7.45442655390258E-07-8.94826561724175E-07i</v>
      </c>
      <c r="M169" s="41">
        <f t="shared" si="23"/>
        <v>-50.203731587027072</v>
      </c>
      <c r="N169" s="52" t="str">
        <f>IMPRODUCT(COMPLEX(('B4 at 100Hz'!C$9*'B4 at 100Hz'!C$13)/(2*PI()),0),C169,C169,H169)</f>
        <v>0.235890563260114+0.180895870734283i</v>
      </c>
      <c r="O169" s="41">
        <f t="shared" si="24"/>
        <v>37.48328290787142</v>
      </c>
      <c r="P169" s="39" t="str">
        <f>IMPRODUCT(COMPLEX(('B4 at 100Hz'!C$9*'B4 at 100Hz'!C$23)/(2*PI()),0),C169,C169,J169)</f>
        <v>0.0169800338511654+0.0141453573955612i</v>
      </c>
      <c r="Q169" s="36">
        <f t="shared" si="25"/>
        <v>39.796268412973937</v>
      </c>
      <c r="R169" s="54" t="str">
        <f>IMPRODUCT(COMPLEX(('B4 at 100Hz'!C$9*'B4 at 100Hz'!C$23)/(2*PI()),0),C169,C169,L169)</f>
        <v>-0.00767890830044756+0.00921773266206161i</v>
      </c>
      <c r="S169" s="46">
        <f t="shared" si="26"/>
        <v>129.79626841297292</v>
      </c>
      <c r="T169" s="51">
        <f>IMABS(IMDIV(D169,IMSUB(COMPLEX(1,0),IMPRODUCT(COMPLEX('B4 at 100Hz'!C$17,0),IMPRODUCT(C169,H169)))))</f>
        <v>7.5184537944198588</v>
      </c>
      <c r="U169" s="34">
        <f>20*LOG10('B4 at 100Hz'!C$28*50000*IMABS(N169))</f>
        <v>83.442334318143466</v>
      </c>
      <c r="V169" s="35">
        <f>20*LOG10('B4 at 100Hz'!C$28*50000*IMABS(P169))</f>
        <v>60.867269439260944</v>
      </c>
      <c r="W169" s="35">
        <f>20*LOG10('B4 at 100Hz'!C$28*50000*IMABS(R169))</f>
        <v>55.560980571312257</v>
      </c>
      <c r="X169" s="41">
        <f>1000*'B4 at 100Hz'!C$28*IMABS(H169)</f>
        <v>4.8594278242382528E-2</v>
      </c>
      <c r="Y169" s="41">
        <f>1000*'B4 at 100Hz'!C$28*IMABS(J169)</f>
        <v>2.1453997534451744E-3</v>
      </c>
      <c r="Z169" s="41">
        <f>'B4 at 100Hz'!C$28*IMABS(IMPRODUCT(C169,J169))</f>
        <v>5.1223787993718945E-3</v>
      </c>
      <c r="AA169" s="41">
        <f>1000*'B4 at 100Hz'!C$28*IMABS(L169)</f>
        <v>1.1646455804417014E-3</v>
      </c>
      <c r="AB169" s="54" t="str">
        <f t="shared" si="27"/>
        <v>0.245191688810832+0.204258960791906i</v>
      </c>
      <c r="AC169" s="41">
        <f>20*LOG10('B4 at 100Hz'!C$28*50000*IMABS(AB169))</f>
        <v>84.05861330393347</v>
      </c>
      <c r="AD169" s="41">
        <f t="shared" si="28"/>
        <v>15956.243866093417</v>
      </c>
      <c r="AE169" s="36">
        <f t="shared" si="29"/>
        <v>39.796268412973838</v>
      </c>
      <c r="AG169" s="78"/>
      <c r="AH169" s="2"/>
      <c r="AI169" s="2"/>
      <c r="AJ169" s="2"/>
      <c r="AK169" s="4"/>
      <c r="AL169" s="4"/>
      <c r="AM169" s="4"/>
      <c r="AN169" s="4"/>
      <c r="AO169" s="4"/>
      <c r="AP169" s="4"/>
      <c r="AQ169" s="5"/>
      <c r="AR169" s="5"/>
      <c r="AS169" s="4"/>
      <c r="AT169" s="12"/>
      <c r="AU169" s="12"/>
    </row>
    <row r="170" spans="2:47" x14ac:dyDescent="0.25">
      <c r="B170" s="38">
        <v>389</v>
      </c>
      <c r="C170" s="30" t="str">
        <f t="shared" si="20"/>
        <v>2444.15908449286i</v>
      </c>
      <c r="D170" s="31" t="str">
        <f>COMPLEX('B4 at 100Hz'!C$18,2*PI()*B170*'B4 at 100Hz'!C$19)</f>
        <v>6</v>
      </c>
      <c r="E170" s="32" t="str">
        <f>IMSUB(COMPLEX(1,0),IMDIV(COMPLEX('B4 at 100Hz'!C$38,0),IMSUM(COMPLEX('B4 at 100Hz'!C$38,0),IMPRODUCT(C170,COMPLEX('B4 at 100Hz'!C$39,0)))))</f>
        <v>0.998653149495423+0.0366747392396409i</v>
      </c>
      <c r="F170" s="32" t="str">
        <f>IMDIV(IMPRODUCT(C170,COMPLEX(('B4 at 100Hz'!C$39*'B4 at 100Hz'!C$13/'B4 at 100Hz'!C$23),0)),IMSUM(COMPLEX('B4 at 100Hz'!C$38,0),IMPRODUCT(C170,COMPLEX('B4 at 100Hz'!C$39,0))))</f>
        <v>0.593049590368437+0.0217792725071038i</v>
      </c>
      <c r="G170" s="43" t="str">
        <f>IMPRODUCT(F170,IMSUB(COMPLEX(1,0),IMDIV(IMPRODUCT(COMPLEX('B4 at 100Hz'!C$38,0),E170),IMSUM(COMPLEX(0-(2*PI()*B170)^2*'B4 at 100Hz'!C$37,0),IMPRODUCT(C170,COMPLEX(0,0)),IMPRODUCT(COMPLEX('B4 at 100Hz'!C$38,0),E170)))))</f>
        <v>0.634889011368698+0.0249656380481744i</v>
      </c>
      <c r="H170" s="45" t="str">
        <f>IMDIV(COMPLEX('B4 at 100Hz'!C$17,0),IMPRODUCT(D170,IMSUM(COMPLEX('B4 at 100Hz'!C$15-(2*PI()*B170)^2*'B4 at 100Hz'!C$14,0),IMPRODUCT(C170,IMSUM(COMPLEX('B4 at 100Hz'!C$16,0),IMDIV(COMPLEX('B4 at 100Hz'!C$17^2,0),D170))),IMPRODUCT(COMPLEX('B4 at 100Hz'!C$13*'B4 at 100Hz'!C$38/'B4 at 100Hz'!C$23,0),G170))))</f>
        <v>-0.0000373507360715929-0.0000277445998573517i</v>
      </c>
      <c r="I170" s="40">
        <f t="shared" si="21"/>
        <v>-143.39456734557226</v>
      </c>
      <c r="J170" s="33" t="str">
        <f>IMPRODUCT(IMDIV(IMPRODUCT(COMPLEX(-'B4 at 100Hz'!C$38,0),F170),IMSUM(IMPRODUCT(COMPLEX('B4 at 100Hz'!C$38,0),E170),COMPLEX(Calculations!C$3-(2*PI()*B170)^2*'B4 at 100Hz'!C$37,0),IMPRODUCT(COMPLEX(Calculations!C$4,0),C170))),H170)</f>
        <v>-1.52132950882934E-06-0.000001225687547125i</v>
      </c>
      <c r="K170" s="40">
        <f t="shared" si="22"/>
        <v>-141.14269486320765</v>
      </c>
      <c r="L170" s="53" t="str">
        <f>IMSUM(IMPRODUCT(COMPLEX(-('B4 at 100Hz'!C$13/'B4 at 100Hz'!C$23),0),H170),IMDIV(IMPRODUCT(COMPLEX(-'B4 at 100Hz'!C$38,0),J170),IMSUM(COMPLEX('B4 at 100Hz'!C$38,0),IMPRODUCT(COMPLEX('B4 at 100Hz'!C$39,0),C170))),IMDIV(IMPRODUCT(COMPLEX('B4 at 100Hz'!C$39*'B4 at 100Hz'!C$13/'B4 at 100Hz'!C$23,0),C170,H170),IMSUM(COMPLEX('B4 at 100Hz'!C$38,0),IMPRODUCT(COMPLEX('B4 at 100Hz'!C$39,0),C170))))</f>
        <v>6.8113207975958E-07-8.45424541335087E-07i</v>
      </c>
      <c r="M170" s="41">
        <f t="shared" si="23"/>
        <v>-51.142694863200433</v>
      </c>
      <c r="N170" s="52" t="str">
        <f>IMPRODUCT(COMPLEX(('B4 at 100Hz'!C$9*'B4 at 100Hz'!C$13)/(2*PI()),0),C170,C170,H170)</f>
        <v>0.239437820041692+0.177857445567873i</v>
      </c>
      <c r="O170" s="41">
        <f t="shared" si="24"/>
        <v>36.605432654427723</v>
      </c>
      <c r="P170" s="39" t="str">
        <f>IMPRODUCT(COMPLEX(('B4 at 100Hz'!C$9*'B4 at 100Hz'!C$23)/(2*PI()),0),C170,C170,J170)</f>
        <v>0.0164225480004456+0.0132311326766402i</v>
      </c>
      <c r="Q170" s="36">
        <f t="shared" si="25"/>
        <v>38.857305136792519</v>
      </c>
      <c r="R170" s="54" t="str">
        <f>IMPRODUCT(COMPLEX(('B4 at 100Hz'!C$9*'B4 at 100Hz'!C$23)/(2*PI()),0),C170,C170,L170)</f>
        <v>-0.00735272944459128+0.00912624453167542i</v>
      </c>
      <c r="S170" s="46">
        <f t="shared" si="26"/>
        <v>128.85730513679957</v>
      </c>
      <c r="T170" s="51">
        <f>IMABS(IMDIV(D170,IMSUB(COMPLEX(1,0),IMPRODUCT(COMPLEX('B4 at 100Hz'!C$17,0),IMPRODUCT(C170,H170)))))</f>
        <v>7.4347158020221338</v>
      </c>
      <c r="U170" s="34">
        <f>20*LOG10('B4 at 100Hz'!C$28*50000*IMABS(N170))</f>
        <v>83.471530438389294</v>
      </c>
      <c r="V170" s="35">
        <f>20*LOG10('B4 at 100Hz'!C$28*50000*IMABS(P170))</f>
        <v>60.460686154279188</v>
      </c>
      <c r="W170" s="35">
        <f>20*LOG10('B4 at 100Hz'!C$28*50000*IMABS(R170))</f>
        <v>55.357717380508326</v>
      </c>
      <c r="X170" s="41">
        <f>1000*'B4 at 100Hz'!C$28*IMABS(H170)</f>
        <v>4.6527844419598369E-2</v>
      </c>
      <c r="Y170" s="41">
        <f>1000*'B4 at 100Hz'!C$28*IMABS(J170)</f>
        <v>1.953651309116399E-3</v>
      </c>
      <c r="Z170" s="41">
        <f>'B4 at 100Hz'!C$28*IMABS(IMPRODUCT(C170,J170))</f>
        <v>4.7750345951082145E-3</v>
      </c>
      <c r="AA170" s="41">
        <f>1000*'B4 at 100Hz'!C$28*IMABS(L170)</f>
        <v>1.0856719417804135E-3</v>
      </c>
      <c r="AB170" s="54" t="str">
        <f t="shared" si="27"/>
        <v>0.248507638597546+0.200214822776189i</v>
      </c>
      <c r="AC170" s="41">
        <f>20*LOG10('B4 at 100Hz'!C$28*50000*IMABS(AB170))</f>
        <v>84.0586702073076</v>
      </c>
      <c r="AD170" s="41">
        <f t="shared" si="28"/>
        <v>15956.348399667566</v>
      </c>
      <c r="AE170" s="36">
        <f t="shared" si="29"/>
        <v>38.857305136792419</v>
      </c>
      <c r="AG170" s="78"/>
      <c r="AH170" s="2"/>
      <c r="AI170" s="2"/>
      <c r="AJ170" s="2"/>
      <c r="AK170" s="4"/>
      <c r="AL170" s="4"/>
      <c r="AM170" s="4"/>
      <c r="AN170" s="4"/>
      <c r="AO170" s="4"/>
      <c r="AP170" s="4"/>
      <c r="AQ170" s="5"/>
      <c r="AR170" s="5"/>
      <c r="AS170" s="4"/>
      <c r="AT170" s="12"/>
      <c r="AU170" s="12"/>
    </row>
    <row r="171" spans="2:47" x14ac:dyDescent="0.25">
      <c r="B171" s="38">
        <v>398</v>
      </c>
      <c r="C171" s="30" t="str">
        <f t="shared" si="20"/>
        <v>2500.70775225748i</v>
      </c>
      <c r="D171" s="31" t="str">
        <f>COMPLEX('B4 at 100Hz'!C$18,2*PI()*B171*'B4 at 100Hz'!C$19)</f>
        <v>6</v>
      </c>
      <c r="E171" s="32" t="str">
        <f>IMSUB(COMPLEX(1,0),IMDIV(COMPLEX('B4 at 100Hz'!C$38,0),IMSUM(COMPLEX('B4 at 100Hz'!C$38,0),IMPRODUCT(C171,COMPLEX('B4 at 100Hz'!C$39,0)))))</f>
        <v>0.99871329612872+0.0358475698538664i</v>
      </c>
      <c r="F171" s="32" t="str">
        <f>IMDIV(IMPRODUCT(C171,COMPLEX(('B4 at 100Hz'!C$39*'B4 at 100Hz'!C$13/'B4 at 100Hz'!C$23),0)),IMSUM(COMPLEX('B4 at 100Hz'!C$38,0),IMPRODUCT(C171,COMPLEX('B4 at 100Hz'!C$39,0))))</f>
        <v>0.593085308411539+0.0212880584498039i</v>
      </c>
      <c r="G171" s="43" t="str">
        <f>IMPRODUCT(F171,IMSUB(COMPLEX(1,0),IMDIV(IMPRODUCT(COMPLEX('B4 at 100Hz'!C$38,0),E171),IMSUM(COMPLEX(0-(2*PI()*B171)^2*'B4 at 100Hz'!C$37,0),IMPRODUCT(C171,COMPLEX(0,0)),IMPRODUCT(COMPLEX('B4 at 100Hz'!C$38,0),E171)))))</f>
        <v>0.632936096021388+0.0242493046217961i</v>
      </c>
      <c r="H171" s="45" t="str">
        <f>IMDIV(COMPLEX('B4 at 100Hz'!C$17,0),IMPRODUCT(D171,IMSUM(COMPLEX('B4 at 100Hz'!C$15-(2*PI()*B171)^2*'B4 at 100Hz'!C$14,0),IMPRODUCT(C171,IMSUM(COMPLEX('B4 at 100Hz'!C$16,0),IMDIV(COMPLEX('B4 at 100Hz'!C$17^2,0),D171))),IMPRODUCT(COMPLEX('B4 at 100Hz'!C$13*'B4 at 100Hz'!C$38/'B4 at 100Hz'!C$23,0),G171))))</f>
        <v>-0.0000361770660289539-0.0000260610309495758i</v>
      </c>
      <c r="I171" s="40">
        <f t="shared" si="21"/>
        <v>-144.23198886672472</v>
      </c>
      <c r="J171" s="33" t="str">
        <f>IMPRODUCT(IMDIV(IMPRODUCT(COMPLEX(-'B4 at 100Hz'!C$38,0),F171),IMSUM(IMPRODUCT(COMPLEX('B4 at 100Hz'!C$38,0),E171),COMPLEX(Calculations!C$3-(2*PI()*B171)^2*'B4 at 100Hz'!C$37,0),IMPRODUCT(COMPLEX(Calculations!C$4,0),C171))),H171)</f>
        <v>-1.40563426805003E-06-1.09670436870129E-06i</v>
      </c>
      <c r="K171" s="40">
        <f t="shared" si="22"/>
        <v>-142.03792279855381</v>
      </c>
      <c r="L171" s="53" t="str">
        <f>IMSUM(IMPRODUCT(COMPLEX(-('B4 at 100Hz'!C$13/'B4 at 100Hz'!C$23),0),H171),IMDIV(IMPRODUCT(COMPLEX(-'B4 at 100Hz'!C$38,0),J171),IMSUM(COMPLEX('B4 at 100Hz'!C$38,0),IMPRODUCT(COMPLEX('B4 at 100Hz'!C$39,0),C171))),IMDIV(IMPRODUCT(COMPLEX('B4 at 100Hz'!C$39*'B4 at 100Hz'!C$13/'B4 at 100Hz'!C$23,0),C171,H171),IMSUM(COMPLEX('B4 at 100Hz'!C$38,0),IMPRODUCT(COMPLEX('B4 at 100Hz'!C$39,0),C171))))</f>
        <v>6.23554769632967E-07-7.99203483834051E-07i</v>
      </c>
      <c r="M171" s="41">
        <f t="shared" si="23"/>
        <v>-52.03792279855238</v>
      </c>
      <c r="N171" s="52" t="str">
        <f>IMPRODUCT(COMPLEX(('B4 at 100Hz'!C$9*'B4 at 100Hz'!C$13)/(2*PI()),0),C171,C171,H171)</f>
        <v>0.242769357516468+0.174884821637601i</v>
      </c>
      <c r="O171" s="41">
        <f t="shared" si="24"/>
        <v>35.768011133275323</v>
      </c>
      <c r="P171" s="39" t="str">
        <f>IMPRODUCT(COMPLEX(('B4 at 100Hz'!C$9*'B4 at 100Hz'!C$23)/(2*PI()),0),C171,C171,J171)</f>
        <v>0.0158838774797224+0.0123929234082301i</v>
      </c>
      <c r="Q171" s="36">
        <f t="shared" si="25"/>
        <v>37.962077201446178</v>
      </c>
      <c r="R171" s="54" t="str">
        <f>IMPRODUCT(COMPLEX(('B4 at 100Hz'!C$9*'B4 at 100Hz'!C$23)/(2*PI()),0),C171,C171,L171)</f>
        <v>-0.00704626216639309+0.00903111890989808i</v>
      </c>
      <c r="S171" s="46">
        <f t="shared" si="26"/>
        <v>127.9620772014476</v>
      </c>
      <c r="T171" s="51">
        <f>IMABS(IMDIV(D171,IMSUB(COMPLEX(1,0),IMPRODUCT(COMPLEX('B4 at 100Hz'!C$17,0),IMPRODUCT(C171,H171)))))</f>
        <v>7.3580588142526029</v>
      </c>
      <c r="U171" s="34">
        <f>20*LOG10('B4 at 100Hz'!C$28*50000*IMABS(N171))</f>
        <v>83.498681440638194</v>
      </c>
      <c r="V171" s="35">
        <f>20*LOG10('B4 at 100Hz'!C$28*50000*IMABS(P171))</f>
        <v>60.063399227842773</v>
      </c>
      <c r="W171" s="35">
        <f>20*LOG10('B4 at 100Hz'!C$28*50000*IMABS(R171))</f>
        <v>55.159099869030385</v>
      </c>
      <c r="X171" s="41">
        <f>1000*'B4 at 100Hz'!C$28*IMABS(H171)</f>
        <v>4.458651635436478E-2</v>
      </c>
      <c r="Y171" s="41">
        <f>1000*'B4 at 100Hz'!C$28*IMABS(J171)</f>
        <v>1.7828539390104391E-3</v>
      </c>
      <c r="Z171" s="41">
        <f>'B4 at 100Hz'!C$28*IMABS(IMPRODUCT(C171,J171))</f>
        <v>4.4583966664261902E-3</v>
      </c>
      <c r="AA171" s="41">
        <f>1000*'B4 at 100Hz'!C$28*IMABS(L171)</f>
        <v>1.013679811037246E-3</v>
      </c>
      <c r="AB171" s="54" t="str">
        <f t="shared" si="27"/>
        <v>0.251606972829797+0.196308863955729i</v>
      </c>
      <c r="AC171" s="41">
        <f>20*LOG10('B4 at 100Hz'!C$28*50000*IMABS(AB171))</f>
        <v>84.058722110790356</v>
      </c>
      <c r="AD171" s="41">
        <f t="shared" si="28"/>
        <v>15956.443748856083</v>
      </c>
      <c r="AE171" s="36">
        <f t="shared" si="29"/>
        <v>37.962077201446057</v>
      </c>
      <c r="AG171" s="78"/>
      <c r="AH171" s="2"/>
      <c r="AI171" s="2"/>
      <c r="AJ171" s="2"/>
      <c r="AK171" s="4"/>
      <c r="AL171" s="4"/>
      <c r="AM171" s="4"/>
      <c r="AN171" s="4"/>
      <c r="AO171" s="4"/>
      <c r="AP171" s="4"/>
      <c r="AQ171" s="5"/>
      <c r="AR171" s="5"/>
      <c r="AS171" s="4"/>
      <c r="AT171" s="12"/>
      <c r="AU171" s="12"/>
    </row>
    <row r="172" spans="2:47" x14ac:dyDescent="0.25">
      <c r="B172" s="38">
        <v>407</v>
      </c>
      <c r="C172" s="30" t="str">
        <f t="shared" si="20"/>
        <v>2557.25642002209i</v>
      </c>
      <c r="D172" s="31" t="str">
        <f>COMPLEX('B4 at 100Hz'!C$18,2*PI()*B172*'B4 at 100Hz'!C$19)</f>
        <v>6</v>
      </c>
      <c r="E172" s="32" t="str">
        <f>IMSUB(COMPLEX(1,0),IMDIV(COMPLEX('B4 at 100Hz'!C$38,0),IMSUM(COMPLEX('B4 at 100Hz'!C$38,0),IMPRODUCT(C172,COMPLEX('B4 at 100Hz'!C$39,0)))))</f>
        <v>0.998769503522973+0.035056844630501i</v>
      </c>
      <c r="F172" s="32" t="str">
        <f>IMDIV(IMPRODUCT(C172,COMPLEX(('B4 at 100Hz'!C$39*'B4 at 100Hz'!C$13/'B4 at 100Hz'!C$23),0)),IMSUM(COMPLEX('B4 at 100Hz'!C$38,0),IMPRODUCT(C172,COMPLEX('B4 at 100Hz'!C$39,0))))</f>
        <v>0.593118687139833+0.0208184867370949i</v>
      </c>
      <c r="G172" s="43" t="str">
        <f>IMPRODUCT(F172,IMSUB(COMPLEX(1,0),IMDIV(IMPRODUCT(COMPLEX('B4 at 100Hz'!C$38,0),E172),IMSUM(COMPLEX(0-(2*PI()*B172)^2*'B4 at 100Hz'!C$37,0),IMPRODUCT(C172,COMPLEX(0,0)),IMPRODUCT(COMPLEX('B4 at 100Hz'!C$38,0),E172)))))</f>
        <v>0.631121861384928+0.0235756273578616i</v>
      </c>
      <c r="H172" s="45" t="str">
        <f>IMDIV(COMPLEX('B4 at 100Hz'!C$17,0),IMPRODUCT(D172,IMSUM(COMPLEX('B4 at 100Hz'!C$15-(2*PI()*B172)^2*'B4 at 100Hz'!C$14,0),IMPRODUCT(C172,IMSUM(COMPLEX('B4 at 100Hz'!C$16,0),IMDIV(COMPLEX('B4 at 100Hz'!C$17^2,0),D172))),IMPRODUCT(COMPLEX('B4 at 100Hz'!C$13*'B4 at 100Hz'!C$38/'B4 at 100Hz'!C$23,0),G172))))</f>
        <v>-0.0000350411553908084-0.0000245071731873991i</v>
      </c>
      <c r="I172" s="40">
        <f t="shared" si="21"/>
        <v>-145.031729198119</v>
      </c>
      <c r="J172" s="33" t="str">
        <f>IMPRODUCT(IMDIV(IMPRODUCT(COMPLEX(-'B4 at 100Hz'!C$38,0),F172),IMSUM(IMPRODUCT(COMPLEX('B4 at 100Hz'!C$38,0),E172),COMPLEX(Calculations!C$3-(2*PI()*B172)^2*'B4 at 100Hz'!C$37,0),IMPRODUCT(COMPLEX(Calculations!C$4,0),C172))),H172)</f>
        <v>-1.30018697563311E-06-9.83593621512765E-07i</v>
      </c>
      <c r="K172" s="40">
        <f t="shared" si="22"/>
        <v>-142.892433669779</v>
      </c>
      <c r="L172" s="53" t="str">
        <f>IMSUM(IMPRODUCT(COMPLEX(-('B4 at 100Hz'!C$13/'B4 at 100Hz'!C$23),0),H172),IMDIV(IMPRODUCT(COMPLEX(-'B4 at 100Hz'!C$38,0),J172),IMSUM(COMPLEX('B4 at 100Hz'!C$38,0),IMPRODUCT(COMPLEX('B4 at 100Hz'!C$39,0),C172))),IMDIV(IMPRODUCT(COMPLEX('B4 at 100Hz'!C$39*'B4 at 100Hz'!C$13/'B4 at 100Hz'!C$23,0),C172,H172),IMSUM(COMPLEX('B4 at 100Hz'!C$38,0),IMPRODUCT(COMPLEX('B4 at 100Hz'!C$39,0),C172))))</f>
        <v>5.71889434222516E-07-7.55965855832375E-07i</v>
      </c>
      <c r="M172" s="41">
        <f t="shared" si="23"/>
        <v>-52.892433669773773</v>
      </c>
      <c r="N172" s="52" t="str">
        <f>IMPRODUCT(COMPLEX(('B4 at 100Hz'!C$9*'B4 at 100Hz'!C$13)/(2*PI()),0),C172,C172,H172)</f>
        <v>0.245901749275479+0.171979396494424i</v>
      </c>
      <c r="O172" s="41">
        <f t="shared" si="24"/>
        <v>34.968270801881033</v>
      </c>
      <c r="P172" s="39" t="str">
        <f>IMPRODUCT(COMPLEX(('B4 at 100Hz'!C$9*'B4 at 100Hz'!C$23)/(2*PI()),0),C172,C172,J172)</f>
        <v>0.0153642964345544+0.0116231159481507i</v>
      </c>
      <c r="Q172" s="36">
        <f t="shared" si="25"/>
        <v>37.107566330221012</v>
      </c>
      <c r="R172" s="54" t="str">
        <f>IMPRODUCT(COMPLEX(('B4 at 100Hz'!C$9*'B4 at 100Hz'!C$23)/(2*PI()),0),C172,C172,L172)</f>
        <v>-0.00675801170128301+0.00893324092694782i</v>
      </c>
      <c r="S172" s="46">
        <f t="shared" si="26"/>
        <v>127.10756633022623</v>
      </c>
      <c r="T172" s="51">
        <f>IMABS(IMDIV(D172,IMSUB(COMPLEX(1,0),IMPRODUCT(COMPLEX('B4 at 100Hz'!C$17,0),IMPRODUCT(C172,H172)))))</f>
        <v>7.2876755853449167</v>
      </c>
      <c r="U172" s="34">
        <f>20*LOG10('B4 at 100Hz'!C$28*50000*IMABS(N172))</f>
        <v>83.523976004096824</v>
      </c>
      <c r="V172" s="35">
        <f>20*LOG10('B4 at 100Hz'!C$28*50000*IMABS(P172))</f>
        <v>59.674993368106072</v>
      </c>
      <c r="W172" s="35">
        <f>20*LOG10('B4 at 100Hz'!C$28*50000*IMABS(R172))</f>
        <v>54.964920752325696</v>
      </c>
      <c r="X172" s="41">
        <f>1000*'B4 at 100Hz'!C$28*IMABS(H172)</f>
        <v>4.2760777691243576E-2</v>
      </c>
      <c r="Y172" s="41">
        <f>1000*'B4 at 100Hz'!C$28*IMABS(J172)</f>
        <v>1.6303197796403532E-3</v>
      </c>
      <c r="Z172" s="41">
        <f>'B4 at 100Hz'!C$28*IMABS(IMPRODUCT(C172,J172))</f>
        <v>4.1691457231742982E-3</v>
      </c>
      <c r="AA172" s="41">
        <f>1000*'B4 at 100Hz'!C$28*IMABS(L172)</f>
        <v>9.4791450044807545E-4</v>
      </c>
      <c r="AB172" s="54" t="str">
        <f t="shared" si="27"/>
        <v>0.25450803400875+0.192535753369523i</v>
      </c>
      <c r="AC172" s="41">
        <f>20*LOG10('B4 at 100Hz'!C$28*50000*IMABS(AB172))</f>
        <v>84.058769737114886</v>
      </c>
      <c r="AD172" s="41">
        <f t="shared" si="28"/>
        <v>15956.531241200983</v>
      </c>
      <c r="AE172" s="36">
        <f t="shared" si="29"/>
        <v>37.107566330221239</v>
      </c>
      <c r="AG172" s="78"/>
      <c r="AH172" s="2"/>
      <c r="AI172" s="2"/>
      <c r="AJ172" s="2"/>
      <c r="AK172" s="4"/>
      <c r="AL172" s="4"/>
      <c r="AM172" s="4"/>
      <c r="AN172" s="4"/>
      <c r="AO172" s="4"/>
      <c r="AP172" s="4"/>
      <c r="AQ172" s="5"/>
      <c r="AR172" s="5"/>
      <c r="AS172" s="4"/>
      <c r="AT172" s="12"/>
      <c r="AU172" s="12"/>
    </row>
    <row r="173" spans="2:47" x14ac:dyDescent="0.25">
      <c r="B173" s="38">
        <v>417</v>
      </c>
      <c r="C173" s="30" t="str">
        <f t="shared" si="20"/>
        <v>2620.08827309389i</v>
      </c>
      <c r="D173" s="31" t="str">
        <f>COMPLEX('B4 at 100Hz'!C$18,2*PI()*B173*'B4 at 100Hz'!C$19)</f>
        <v>6</v>
      </c>
      <c r="E173" s="32" t="str">
        <f>IMSUB(COMPLEX(1,0),IMDIV(COMPLEX('B4 at 100Hz'!C$38,0),IMSUM(COMPLEX('B4 at 100Hz'!C$38,0),IMPRODUCT(C173,COMPLEX('B4 at 100Hz'!C$39,0)))))</f>
        <v>0.998827744154224+0.0342181481382056i</v>
      </c>
      <c r="F173" s="32" t="str">
        <f>IMDIV(IMPRODUCT(C173,COMPLEX(('B4 at 100Hz'!C$39*'B4 at 100Hz'!C$13/'B4 at 100Hz'!C$23),0)),IMSUM(COMPLEX('B4 at 100Hz'!C$38,0),IMPRODUCT(C173,COMPLEX('B4 at 100Hz'!C$39,0))))</f>
        <v>0.593153273304734+0.0203204273143108i</v>
      </c>
      <c r="G173" s="43" t="str">
        <f>IMPRODUCT(F173,IMSUB(COMPLEX(1,0),IMDIV(IMPRODUCT(COMPLEX('B4 at 100Hz'!C$38,0),E173),IMSUM(COMPLEX(0-(2*PI()*B173)^2*'B4 at 100Hz'!C$37,0),IMPRODUCT(C173,COMPLEX(0,0)),IMPRODUCT(COMPLEX('B4 at 100Hz'!C$38,0),E173)))))</f>
        <v>0.629252887904386+0.0228724889804448i</v>
      </c>
      <c r="H173" s="45" t="str">
        <f>IMDIV(COMPLEX('B4 at 100Hz'!C$17,0),IMPRODUCT(D173,IMSUM(COMPLEX('B4 at 100Hz'!C$15-(2*PI()*B173)^2*'B4 at 100Hz'!C$14,0),IMPRODUCT(C173,IMSUM(COMPLEX('B4 at 100Hz'!C$16,0),IMDIV(COMPLEX('B4 at 100Hz'!C$17^2,0),D173))),IMPRODUCT(COMPLEX('B4 at 100Hz'!C$13*'B4 at 100Hz'!C$38/'B4 at 100Hz'!C$23,0),G173))))</f>
        <v>-0.0000338239152185265-0.00002291844867698i</v>
      </c>
      <c r="I173" s="40">
        <f t="shared" si="21"/>
        <v>-145.87917177732766</v>
      </c>
      <c r="J173" s="33" t="str">
        <f>IMPRODUCT(IMDIV(IMPRODUCT(COMPLEX(-'B4 at 100Hz'!C$38,0),F173),IMSUM(IMPRODUCT(COMPLEX('B4 at 100Hz'!C$38,0),E173),COMPLEX(Calculations!C$3-(2*PI()*B173)^2*'B4 at 100Hz'!C$37,0),IMPRODUCT(COMPLEX(Calculations!C$4,0),C173))),H173)</f>
        <v>-1.19384172470241E-06-8.73841194347504E-07i</v>
      </c>
      <c r="K173" s="40">
        <f t="shared" si="22"/>
        <v>-143.79746438358796</v>
      </c>
      <c r="L173" s="53" t="str">
        <f>IMSUM(IMPRODUCT(COMPLEX(-('B4 at 100Hz'!C$13/'B4 at 100Hz'!C$23),0),H173),IMDIV(IMPRODUCT(COMPLEX(-'B4 at 100Hz'!C$38,0),J173),IMSUM(COMPLEX('B4 at 100Hz'!C$38,0),IMPRODUCT(COMPLEX('B4 at 100Hz'!C$39,0),C173))),IMDIV(IMPRODUCT(COMPLEX('B4 at 100Hz'!C$39*'B4 at 100Hz'!C$13/'B4 at 100Hz'!C$23,0),C173,H173),IMSUM(COMPLEX('B4 at 100Hz'!C$38,0),IMPRODUCT(COMPLEX('B4 at 100Hz'!C$39,0),C173))))</f>
        <v>5.20559682918461E-07-7.11188570286983E-07i</v>
      </c>
      <c r="M173" s="41">
        <f t="shared" si="23"/>
        <v>-53.797464383586011</v>
      </c>
      <c r="N173" s="52" t="str">
        <f>IMPRODUCT(COMPLEX(('B4 at 100Hz'!C$9*'B4 at 100Hz'!C$13)/(2*PI()),0),C173,C173,H173)</f>
        <v>0.249166911650082+0.168830812156428i</v>
      </c>
      <c r="O173" s="41">
        <f t="shared" si="24"/>
        <v>34.120828222672245</v>
      </c>
      <c r="P173" s="39" t="str">
        <f>IMPRODUCT(COMPLEX(('B4 at 100Hz'!C$9*'B4 at 100Hz'!C$23)/(2*PI()),0),C173,C173,J173)</f>
        <v>0.014809381171199+0.0108398350153273i</v>
      </c>
      <c r="Q173" s="36">
        <f t="shared" si="25"/>
        <v>36.202535616411936</v>
      </c>
      <c r="R173" s="54" t="str">
        <f>IMPRODUCT(COMPLEX(('B4 at 100Hz'!C$9*'B4 at 100Hz'!C$23)/(2*PI()),0),C173,C173,L173)</f>
        <v>-0.00645744457341667+0.00882215992627111i</v>
      </c>
      <c r="S173" s="46">
        <f t="shared" si="26"/>
        <v>126.20253561641395</v>
      </c>
      <c r="T173" s="51">
        <f>IMABS(IMDIV(D173,IMSUB(COMPLEX(1,0),IMPRODUCT(COMPLEX('B4 at 100Hz'!C$17,0),IMPRODUCT(C173,H173)))))</f>
        <v>7.2159917234890303</v>
      </c>
      <c r="U173" s="34">
        <f>20*LOG10('B4 at 100Hz'!C$28*50000*IMABS(N173))</f>
        <v>83.55010646506237</v>
      </c>
      <c r="V173" s="35">
        <f>20*LOG10('B4 at 100Hz'!C$28*50000*IMABS(P173))</f>
        <v>59.253376143619327</v>
      </c>
      <c r="W173" s="35">
        <f>20*LOG10('B4 at 100Hz'!C$28*50000*IMABS(R173))</f>
        <v>54.754136442809276</v>
      </c>
      <c r="X173" s="41">
        <f>1000*'B4 at 100Hz'!C$28*IMABS(H173)</f>
        <v>4.0857221276898337E-2</v>
      </c>
      <c r="Y173" s="41">
        <f>1000*'B4 at 100Hz'!C$28*IMABS(J173)</f>
        <v>1.4794784542463257E-3</v>
      </c>
      <c r="Z173" s="41">
        <f>'B4 at 100Hz'!C$28*IMABS(IMPRODUCT(C173,J173))</f>
        <v>3.876364148265872E-3</v>
      </c>
      <c r="AA173" s="41">
        <f>1000*'B4 at 100Hz'!C$28*IMABS(L173)</f>
        <v>8.8134645060101741E-4</v>
      </c>
      <c r="AB173" s="54" t="str">
        <f t="shared" si="27"/>
        <v>0.257518848247864+0.188492807098026i</v>
      </c>
      <c r="AC173" s="41">
        <f>20*LOG10('B4 at 100Hz'!C$28*50000*IMABS(AB173))</f>
        <v>84.05881834256968</v>
      </c>
      <c r="AD173" s="41">
        <f t="shared" si="28"/>
        <v>15956.620532760073</v>
      </c>
      <c r="AE173" s="36">
        <f t="shared" si="29"/>
        <v>36.202535616411915</v>
      </c>
      <c r="AG173" s="78"/>
      <c r="AH173" s="2"/>
      <c r="AI173" s="2"/>
      <c r="AJ173" s="2"/>
      <c r="AK173" s="4"/>
      <c r="AL173" s="4"/>
      <c r="AM173" s="4"/>
      <c r="AN173" s="4"/>
      <c r="AO173" s="4"/>
      <c r="AP173" s="4"/>
      <c r="AQ173" s="5"/>
      <c r="AR173" s="5"/>
      <c r="AS173" s="4"/>
      <c r="AT173" s="12"/>
      <c r="AU173" s="12"/>
    </row>
    <row r="174" spans="2:47" x14ac:dyDescent="0.25">
      <c r="B174" s="38">
        <v>427</v>
      </c>
      <c r="C174" s="30" t="str">
        <f t="shared" si="20"/>
        <v>2682.92012616568i</v>
      </c>
      <c r="D174" s="31" t="str">
        <f>COMPLEX('B4 at 100Hz'!C$18,2*PI()*B174*'B4 at 100Hz'!C$19)</f>
        <v>6</v>
      </c>
      <c r="E174" s="32" t="str">
        <f>IMSUB(COMPLEX(1,0),IMDIV(COMPLEX('B4 at 100Hz'!C$38,0),IMSUM(COMPLEX('B4 at 100Hz'!C$38,0),IMPRODUCT(C174,COMPLEX('B4 at 100Hz'!C$39,0)))))</f>
        <v>0.998881947147182+0.0334185997707321i</v>
      </c>
      <c r="F174" s="32" t="str">
        <f>IMDIV(IMPRODUCT(C174,COMPLEX(('B4 at 100Hz'!C$39*'B4 at 100Hz'!C$13/'B4 at 100Hz'!C$23),0)),IMSUM(COMPLEX('B4 at 100Hz'!C$38,0),IMPRODUCT(C174,COMPLEX('B4 at 100Hz'!C$39,0))))</f>
        <v>0.593185461720489+0.0198456159826192i</v>
      </c>
      <c r="G174" s="43" t="str">
        <f>IMPRODUCT(F174,IMSUB(COMPLEX(1,0),IMDIV(IMPRODUCT(COMPLEX('B4 at 100Hz'!C$38,0),E174),IMSUM(COMPLEX(0-(2*PI()*B174)^2*'B4 at 100Hz'!C$37,0),IMPRODUCT(C174,COMPLEX(0,0)),IMPRODUCT(COMPLEX('B4 at 100Hz'!C$38,0),E174)))))</f>
        <v>0.62752335842315+0.0222127006271795i</v>
      </c>
      <c r="H174" s="45" t="str">
        <f>IMDIV(COMPLEX('B4 at 100Hz'!C$17,0),IMPRODUCT(D174,IMSUM(COMPLEX('B4 at 100Hz'!C$15-(2*PI()*B174)^2*'B4 at 100Hz'!C$14,0),IMPRODUCT(C174,IMSUM(COMPLEX('B4 at 100Hz'!C$16,0),IMDIV(COMPLEX('B4 at 100Hz'!C$17^2,0),D174))),IMPRODUCT(COMPLEX('B4 at 100Hz'!C$13*'B4 at 100Hz'!C$38/'B4 at 100Hz'!C$23,0),G174))))</f>
        <v>-0.0000326539325080633-0.0000214608052544756i</v>
      </c>
      <c r="I174" s="40">
        <f t="shared" si="21"/>
        <v>-146.68629740171639</v>
      </c>
      <c r="J174" s="33" t="str">
        <f>IMPRODUCT(IMDIV(IMPRODUCT(COMPLEX(-'B4 at 100Hz'!C$38,0),F174),IMSUM(IMPRODUCT(COMPLEX('B4 at 100Hz'!C$38,0),E174),COMPLEX(Calculations!C$3-(2*PI()*B174)^2*'B4 at 100Hz'!C$37,0),IMPRODUCT(COMPLEX(Calculations!C$4,0),C174))),H174)</f>
        <v>-1.09770815124566E-06-7.7839995913187E-07i</v>
      </c>
      <c r="K174" s="40">
        <f t="shared" si="22"/>
        <v>-144.65902171898023</v>
      </c>
      <c r="L174" s="53" t="str">
        <f>IMSUM(IMPRODUCT(COMPLEX(-('B4 at 100Hz'!C$13/'B4 at 100Hz'!C$23),0),H174),IMDIV(IMPRODUCT(COMPLEX(-'B4 at 100Hz'!C$38,0),J174),IMSUM(COMPLEX('B4 at 100Hz'!C$38,0),IMPRODUCT(COMPLEX('B4 at 100Hz'!C$39,0),C174))),IMDIV(IMPRODUCT(COMPLEX('B4 at 100Hz'!C$39*'B4 at 100Hz'!C$13/'B4 at 100Hz'!C$23,0),C174,H174),IMSUM(COMPLEX('B4 at 100Hz'!C$38,0),IMPRODUCT(COMPLEX('B4 at 100Hz'!C$39,0),C174))))</f>
        <v>4.74823975070445E-07-6.69601972259806E-07i</v>
      </c>
      <c r="M174" s="41">
        <f t="shared" si="23"/>
        <v>-54.659021718978089</v>
      </c>
      <c r="N174" s="52" t="str">
        <f>IMPRODUCT(COMPLEX(('B4 at 100Hz'!C$9*'B4 at 100Hz'!C$13)/(2*PI()),0),C174,C174,H174)</f>
        <v>0.252223543671257+0.165766262608216i</v>
      </c>
      <c r="O174" s="41">
        <f t="shared" si="24"/>
        <v>33.313702598283669</v>
      </c>
      <c r="P174" s="39" t="str">
        <f>IMPRODUCT(COMPLEX(('B4 at 100Hz'!C$9*'B4 at 100Hz'!C$23)/(2*PI()),0),C174,C174,J174)</f>
        <v>0.0142777800460702+0.010124570353006i</v>
      </c>
      <c r="Q174" s="36">
        <f t="shared" si="25"/>
        <v>35.340978281019702</v>
      </c>
      <c r="R174" s="54" t="str">
        <f>IMPRODUCT(COMPLEX(('B4 at 100Hz'!C$9*'B4 at 100Hz'!C$23)/(2*PI()),0),C174,C174,L174)</f>
        <v>-0.00617598791533372+0.00870944582810219i</v>
      </c>
      <c r="S174" s="46">
        <f t="shared" si="26"/>
        <v>125.34097828102192</v>
      </c>
      <c r="T174" s="51">
        <f>IMABS(IMDIV(D174,IMSUB(COMPLEX(1,0),IMPRODUCT(COMPLEX('B4 at 100Hz'!C$17,0),IMPRODUCT(C174,H174)))))</f>
        <v>7.150388977076906</v>
      </c>
      <c r="U174" s="34">
        <f>20*LOG10('B4 at 100Hz'!C$28*50000*IMABS(N174))</f>
        <v>83.5743535837493</v>
      </c>
      <c r="V174" s="35">
        <f>20*LOG10('B4 at 100Hz'!C$28*50000*IMABS(P174))</f>
        <v>58.841748024644971</v>
      </c>
      <c r="W174" s="35">
        <f>20*LOG10('B4 at 100Hz'!C$28*50000*IMABS(R174))</f>
        <v>54.548344724859916</v>
      </c>
      <c r="X174" s="41">
        <f>1000*'B4 at 100Hz'!C$28*IMABS(H174)</f>
        <v>3.9074870062633361E-2</v>
      </c>
      <c r="Y174" s="41">
        <f>1000*'B4 at 100Hz'!C$28*IMABS(J174)</f>
        <v>1.3456855805453448E-3</v>
      </c>
      <c r="Z174" s="41">
        <f>'B4 at 100Hz'!C$28*IMABS(IMPRODUCT(C174,J174))</f>
        <v>3.6103669275360534E-3</v>
      </c>
      <c r="AA174" s="41">
        <f>1000*'B4 at 100Hz'!C$28*IMABS(L174)</f>
        <v>8.2086820413262475E-4</v>
      </c>
      <c r="AB174" s="54" t="str">
        <f t="shared" si="27"/>
        <v>0.260325335801993+0.184600278789324i</v>
      </c>
      <c r="AC174" s="41">
        <f>20*LOG10('B4 at 100Hz'!C$28*50000*IMABS(AB174))</f>
        <v>84.058863025645934</v>
      </c>
      <c r="AD174" s="41">
        <f t="shared" si="28"/>
        <v>15956.702619081158</v>
      </c>
      <c r="AE174" s="36">
        <f t="shared" si="29"/>
        <v>35.340978281019865</v>
      </c>
      <c r="AG174" s="78"/>
      <c r="AH174" s="2"/>
      <c r="AI174" s="2"/>
      <c r="AJ174" s="2"/>
      <c r="AK174" s="4"/>
      <c r="AL174" s="4"/>
      <c r="AM174" s="4"/>
      <c r="AN174" s="4"/>
      <c r="AO174" s="4"/>
      <c r="AP174" s="4"/>
      <c r="AQ174" s="5"/>
      <c r="AR174" s="5"/>
      <c r="AS174" s="4"/>
      <c r="AT174" s="12"/>
      <c r="AU174" s="12"/>
    </row>
    <row r="175" spans="2:47" x14ac:dyDescent="0.25">
      <c r="B175" s="38">
        <v>437</v>
      </c>
      <c r="C175" s="30" t="str">
        <f t="shared" si="20"/>
        <v>2745.75197923748i</v>
      </c>
      <c r="D175" s="31" t="str">
        <f>COMPLEX('B4 at 100Hz'!C$18,2*PI()*B175*'B4 at 100Hz'!C$19)</f>
        <v>6</v>
      </c>
      <c r="E175" s="32" t="str">
        <f>IMSUB(COMPLEX(1,0),IMDIV(COMPLEX('B4 at 100Hz'!C$38,0),IMSUM(COMPLEX('B4 at 100Hz'!C$38,0),IMPRODUCT(C175,COMPLEX('B4 at 100Hz'!C$39,0)))))</f>
        <v>0.998932477151542+0.0326555239343426i</v>
      </c>
      <c r="F175" s="32" t="str">
        <f>IMDIV(IMPRODUCT(C175,COMPLEX(('B4 at 100Hz'!C$39*'B4 at 100Hz'!C$13/'B4 at 100Hz'!C$23),0)),IMSUM(COMPLEX('B4 at 100Hz'!C$38,0),IMPRODUCT(C175,COMPLEX('B4 at 100Hz'!C$39,0))))</f>
        <v>0.593215468934106+0.0193924638422395i</v>
      </c>
      <c r="G175" s="43" t="str">
        <f>IMPRODUCT(F175,IMSUB(COMPLEX(1,0),IMDIV(IMPRODUCT(COMPLEX('B4 at 100Hz'!C$38,0),E175),IMSUM(COMPLEX(0-(2*PI()*B175)^2*'B4 at 100Hz'!C$37,0),IMPRODUCT(C175,COMPLEX(0,0)),IMPRODUCT(COMPLEX('B4 at 100Hz'!C$38,0),E175)))))</f>
        <v>0.625919533143687+0.0215922408166033i</v>
      </c>
      <c r="H175" s="45" t="str">
        <f>IMDIV(COMPLEX('B4 at 100Hz'!C$17,0),IMPRODUCT(D175,IMSUM(COMPLEX('B4 at 100Hz'!C$15-(2*PI()*B175)^2*'B4 at 100Hz'!C$14,0),IMPRODUCT(C175,IMSUM(COMPLEX('B4 at 100Hz'!C$16,0),IMDIV(COMPLEX('B4 at 100Hz'!C$17^2,0),D175))),IMPRODUCT(COMPLEX('B4 at 100Hz'!C$13*'B4 at 100Hz'!C$38/'B4 at 100Hz'!C$23,0),G175))))</f>
        <v>-0.0000315307088467699-0.0000201213878203708i</v>
      </c>
      <c r="I175" s="40">
        <f t="shared" si="21"/>
        <v>-147.45593156057214</v>
      </c>
      <c r="J175" s="33" t="str">
        <f>IMPRODUCT(IMDIV(IMPRODUCT(COMPLEX(-'B4 at 100Hz'!C$38,0),F175),IMSUM(IMPRODUCT(COMPLEX('B4 at 100Hz'!C$38,0),E175),COMPLEX(Calculations!C$3-(2*PI()*B175)^2*'B4 at 100Hz'!C$37,0),IMPRODUCT(COMPLEX(Calculations!C$4,0),C175))),H175)</f>
        <v>-1.01069915586708E-06-6.95148863389728E-07i</v>
      </c>
      <c r="K175" s="40">
        <f t="shared" si="22"/>
        <v>-145.48019217747088</v>
      </c>
      <c r="L175" s="53" t="str">
        <f>IMSUM(IMPRODUCT(COMPLEX(-('B4 at 100Hz'!C$13/'B4 at 100Hz'!C$23),0),H175),IMDIV(IMPRODUCT(COMPLEX(-'B4 at 100Hz'!C$38,0),J175),IMSUM(COMPLEX('B4 at 100Hz'!C$38,0),IMPRODUCT(COMPLEX('B4 at 100Hz'!C$39,0),C175))),IMDIV(IMPRODUCT(COMPLEX('B4 at 100Hz'!C$39*'B4 at 100Hz'!C$13/'B4 at 100Hz'!C$23,0),C175,H175),IMSUM(COMPLEX('B4 at 100Hz'!C$38,0),IMPRODUCT(COMPLEX('B4 at 100Hz'!C$39,0),C175))))</f>
        <v>4.33971504716257E-07-6.3096504444849E-07i</v>
      </c>
      <c r="M175" s="41">
        <f t="shared" si="23"/>
        <v>-55.480192177466598</v>
      </c>
      <c r="N175" s="52" t="str">
        <f>IMPRODUCT(COMPLEX(('B4 at 100Hz'!C$9*'B4 at 100Hz'!C$13)/(2*PI()),0),C175,C175,H175)</f>
        <v>0.255088564909377+0.162785301403372i</v>
      </c>
      <c r="O175" s="41">
        <f t="shared" si="24"/>
        <v>32.544068439427875</v>
      </c>
      <c r="P175" s="39" t="str">
        <f>IMPRODUCT(COMPLEX(('B4 at 100Hz'!C$9*'B4 at 100Hz'!C$23)/(2*PI()),0),C175,C175,J175)</f>
        <v>0.0137690134744577+0.00947019101698537i</v>
      </c>
      <c r="Q175" s="36">
        <f t="shared" si="25"/>
        <v>34.51980782252911</v>
      </c>
      <c r="R175" s="54" t="str">
        <f>IMPRODUCT(COMPLEX(('B4 at 100Hz'!C$9*'B4 at 100Hz'!C$23)/(2*PI()),0),C175,C175,L175)</f>
        <v>-0.0059121049634622+0.00859579841191201i</v>
      </c>
      <c r="S175" s="46">
        <f t="shared" si="26"/>
        <v>124.51980782253339</v>
      </c>
      <c r="T175" s="51">
        <f>IMABS(IMDIV(D175,IMSUB(COMPLEX(1,0),IMPRODUCT(COMPLEX('B4 at 100Hz'!C$17,0),IMPRODUCT(C175,H175)))))</f>
        <v>7.0901746416602984</v>
      </c>
      <c r="U175" s="34">
        <f>20*LOG10('B4 at 100Hz'!C$28*50000*IMABS(N175))</f>
        <v>83.596895723439658</v>
      </c>
      <c r="V175" s="35">
        <f>20*LOG10('B4 at 100Hz'!C$28*50000*IMABS(P175))</f>
        <v>58.439646824065477</v>
      </c>
      <c r="W175" s="35">
        <f>20*LOG10('B4 at 100Hz'!C$28*50000*IMABS(R175))</f>
        <v>54.347314763189793</v>
      </c>
      <c r="X175" s="41">
        <f>1000*'B4 at 100Hz'!C$28*IMABS(H175)</f>
        <v>3.7403954980690747E-2</v>
      </c>
      <c r="Y175" s="41">
        <f>1000*'B4 at 100Hz'!C$28*IMABS(J175)</f>
        <v>1.2266803682877048E-3</v>
      </c>
      <c r="Z175" s="41">
        <f>'B4 at 100Hz'!C$28*IMABS(IMPRODUCT(C175,J175))</f>
        <v>3.3681600491177301E-3</v>
      </c>
      <c r="AA175" s="41">
        <f>1000*'B4 at 100Hz'!C$28*IMABS(L175)</f>
        <v>7.6579902991684261E-4</v>
      </c>
      <c r="AB175" s="54" t="str">
        <f t="shared" si="27"/>
        <v>0.262945473420372+0.180851290832269i</v>
      </c>
      <c r="AC175" s="41">
        <f>20*LOG10('B4 at 100Hz'!C$28*50000*IMABS(AB175))</f>
        <v>84.058904302882382</v>
      </c>
      <c r="AD175" s="41">
        <f t="shared" si="28"/>
        <v>15956.778448982248</v>
      </c>
      <c r="AE175" s="36">
        <f t="shared" si="29"/>
        <v>34.519807822529188</v>
      </c>
      <c r="AG175" s="78"/>
      <c r="AH175" s="2"/>
      <c r="AI175" s="2"/>
      <c r="AJ175" s="2"/>
      <c r="AK175" s="4"/>
      <c r="AL175" s="4"/>
      <c r="AM175" s="4"/>
      <c r="AN175" s="4"/>
      <c r="AO175" s="4"/>
      <c r="AP175" s="4"/>
      <c r="AQ175" s="5"/>
      <c r="AR175" s="5"/>
      <c r="AS175" s="4"/>
      <c r="AT175" s="12"/>
      <c r="AU175" s="12"/>
    </row>
    <row r="176" spans="2:47" x14ac:dyDescent="0.25">
      <c r="B176" s="38">
        <v>447</v>
      </c>
      <c r="C176" s="30" t="str">
        <f t="shared" si="20"/>
        <v>2808.58383230927i</v>
      </c>
      <c r="D176" s="31" t="str">
        <f>COMPLEX('B4 at 100Hz'!C$18,2*PI()*B176*'B4 at 100Hz'!C$19)</f>
        <v>6</v>
      </c>
      <c r="E176" s="32" t="str">
        <f>IMSUB(COMPLEX(1,0),IMDIV(COMPLEX('B4 at 100Hz'!C$38,0),IMSUM(COMPLEX('B4 at 100Hz'!C$38,0),IMPRODUCT(C176,COMPLEX('B4 at 100Hz'!C$39,0)))))</f>
        <v>0.998979658575393+0.0319264831759474i</v>
      </c>
      <c r="F176" s="32" t="str">
        <f>IMDIV(IMPRODUCT(C176,COMPLEX(('B4 at 100Hz'!C$39*'B4 at 100Hz'!C$13/'B4 at 100Hz'!C$23),0)),IMSUM(COMPLEX('B4 at 100Hz'!C$38,0),IMPRODUCT(C176,COMPLEX('B4 at 100Hz'!C$39,0))))</f>
        <v>0.593243487595142+0.0189595234130758i</v>
      </c>
      <c r="G176" s="43" t="str">
        <f>IMPRODUCT(F176,IMSUB(COMPLEX(1,0),IMDIV(IMPRODUCT(COMPLEX('B4 at 100Hz'!C$38,0),E176),IMSUM(COMPLEX(0-(2*PI()*B176)^2*'B4 at 100Hz'!C$37,0),IMPRODUCT(C176,COMPLEX(0,0)),IMPRODUCT(COMPLEX('B4 at 100Hz'!C$38,0),E176)))))</f>
        <v>0.624429345925225+0.0210075781163904i</v>
      </c>
      <c r="H176" s="45" t="str">
        <f>IMDIV(COMPLEX('B4 at 100Hz'!C$17,0),IMPRODUCT(D176,IMSUM(COMPLEX('B4 at 100Hz'!C$15-(2*PI()*B176)^2*'B4 at 100Hz'!C$14,0),IMPRODUCT(C176,IMSUM(COMPLEX('B4 at 100Hz'!C$16,0),IMDIV(COMPLEX('B4 at 100Hz'!C$17^2,0),D176))),IMPRODUCT(COMPLEX('B4 at 100Hz'!C$13*'B4 at 100Hz'!C$38/'B4 at 100Hz'!C$23,0),G176))))</f>
        <v>-0.0000304533580267562-0.0000188887698963806i</v>
      </c>
      <c r="I176" s="40">
        <f t="shared" si="21"/>
        <v>-148.19064032004371</v>
      </c>
      <c r="J176" s="33" t="str">
        <f>IMPRODUCT(IMDIV(IMPRODUCT(COMPLEX(-'B4 at 100Hz'!C$38,0),F176),IMSUM(IMPRODUCT(COMPLEX('B4 at 100Hz'!C$38,0),E176),COMPLEX(Calculations!C$3-(2*PI()*B176)^2*'B4 at 100Hz'!C$37,0),IMPRODUCT(COMPLEX(Calculations!C$4,0),C176))),H176)</f>
        <v>-9.31848071145612E-07-6.22316989193805E-07i</v>
      </c>
      <c r="K176" s="40">
        <f t="shared" si="22"/>
        <v>-146.26377418520678</v>
      </c>
      <c r="L176" s="53" t="str">
        <f>IMSUM(IMPRODUCT(COMPLEX(-('B4 at 100Hz'!C$13/'B4 at 100Hz'!C$23),0),H176),IMDIV(IMPRODUCT(COMPLEX(-'B4 at 100Hz'!C$38,0),J176),IMSUM(COMPLEX('B4 at 100Hz'!C$38,0),IMPRODUCT(COMPLEX('B4 at 100Hz'!C$39,0),C176))),IMDIV(IMPRODUCT(COMPLEX('B4 at 100Hz'!C$39*'B4 at 100Hz'!C$13/'B4 at 100Hz'!C$23,0),C176,H176),IMSUM(COMPLEX('B4 at 100Hz'!C$38,0),IMPRODUCT(COMPLEX('B4 at 100Hz'!C$39,0),C176))))</f>
        <v>3.97393848813832E-07-5.95051554002959E-07i</v>
      </c>
      <c r="M176" s="41">
        <f t="shared" si="23"/>
        <v>-56.263774185200774</v>
      </c>
      <c r="N176" s="52" t="str">
        <f>IMPRODUCT(COMPLEX(('B4 at 100Hz'!C$9*'B4 at 100Hz'!C$13)/(2*PI()),0),C176,C176,H176)</f>
        <v>0.257777268171245+0.15988698187984i</v>
      </c>
      <c r="O176" s="41">
        <f t="shared" si="24"/>
        <v>31.809359679956312</v>
      </c>
      <c r="P176" s="39" t="str">
        <f>IMPRODUCT(COMPLEX(('B4 at 100Hz'!C$9*'B4 at 100Hz'!C$23)/(2*PI()),0),C176,C176,J176)</f>
        <v>0.0132824504627993+0.00887043160476044i</v>
      </c>
      <c r="Q176" s="36">
        <f t="shared" si="25"/>
        <v>33.73622581479313</v>
      </c>
      <c r="R176" s="54" t="str">
        <f>IMPRODUCT(COMPLEX(('B4 at 100Hz'!C$9*'B4 at 100Hz'!C$23)/(2*PI()),0),C176,C176,L176)</f>
        <v>-0.00566440418189808+0.0084817933669586i</v>
      </c>
      <c r="S176" s="46">
        <f t="shared" si="26"/>
        <v>123.73622581479925</v>
      </c>
      <c r="T176" s="51">
        <f>IMABS(IMDIV(D176,IMSUB(COMPLEX(1,0),IMPRODUCT(COMPLEX('B4 at 100Hz'!C$17,0),IMPRODUCT(C176,H176)))))</f>
        <v>7.0347545690165649</v>
      </c>
      <c r="U176" s="34">
        <f>20*LOG10('B4 at 100Hz'!C$28*50000*IMABS(N176))</f>
        <v>83.617890434366501</v>
      </c>
      <c r="V176" s="35">
        <f>20*LOG10('B4 at 100Hz'!C$28*50000*IMABS(P176))</f>
        <v>58.046641669225508</v>
      </c>
      <c r="W176" s="35">
        <f>20*LOG10('B4 at 100Hz'!C$28*50000*IMABS(R176))</f>
        <v>54.15083133157934</v>
      </c>
      <c r="X176" s="41">
        <f>1000*'B4 at 100Hz'!C$28*IMABS(H176)</f>
        <v>3.5835633708701319E-2</v>
      </c>
      <c r="Y176" s="41">
        <f>1000*'B4 at 100Hz'!C$28*IMABS(J176)</f>
        <v>1.1205441815194258E-3</v>
      </c>
      <c r="Z176" s="41">
        <f>'B4 at 100Hz'!C$28*IMABS(IMPRODUCT(C176,J176))</f>
        <v>3.1471422716036778E-3</v>
      </c>
      <c r="AA176" s="41">
        <f>1000*'B4 at 100Hz'!C$28*IMABS(L176)</f>
        <v>7.1554749877028232E-4</v>
      </c>
      <c r="AB176" s="54" t="str">
        <f t="shared" si="27"/>
        <v>0.265395314452146+0.177239206851559i</v>
      </c>
      <c r="AC176" s="41">
        <f>20*LOG10('B4 at 100Hz'!C$28*50000*IMABS(AB176))</f>
        <v>84.05894259450298</v>
      </c>
      <c r="AD176" s="41">
        <f t="shared" si="28"/>
        <v>15956.848794367526</v>
      </c>
      <c r="AE176" s="36">
        <f t="shared" si="29"/>
        <v>33.736225814793357</v>
      </c>
      <c r="AG176" s="78"/>
      <c r="AH176" s="2"/>
      <c r="AI176" s="2"/>
      <c r="AJ176" s="2"/>
      <c r="AK176" s="4"/>
      <c r="AL176" s="4"/>
      <c r="AM176" s="4"/>
      <c r="AN176" s="4"/>
      <c r="AO176" s="4"/>
      <c r="AP176" s="4"/>
      <c r="AQ176" s="5"/>
      <c r="AR176" s="5"/>
      <c r="AS176" s="4"/>
      <c r="AT176" s="12"/>
      <c r="AU176" s="12"/>
    </row>
    <row r="177" spans="2:47" x14ac:dyDescent="0.25">
      <c r="B177" s="38">
        <v>457</v>
      </c>
      <c r="C177" s="30" t="str">
        <f t="shared" si="20"/>
        <v>2871.41568538107i</v>
      </c>
      <c r="D177" s="31" t="str">
        <f>COMPLEX('B4 at 100Hz'!C$18,2*PI()*B177*'B4 at 100Hz'!C$19)</f>
        <v>6</v>
      </c>
      <c r="E177" s="32" t="str">
        <f>IMSUB(COMPLEX(1,0),IMDIV(COMPLEX('B4 at 100Hz'!C$38,0),IMSUM(COMPLEX('B4 at 100Hz'!C$38,0),IMPRODUCT(C177,COMPLEX('B4 at 100Hz'!C$39,0)))))</f>
        <v>0.999023780797397+0.0312292522912597i</v>
      </c>
      <c r="F177" s="32" t="str">
        <f>IMDIV(IMPRODUCT(C177,COMPLEX(('B4 at 100Hz'!C$39*'B4 at 100Hz'!C$13/'B4 at 100Hz'!C$23),0)),IMSUM(COMPLEX('B4 at 100Hz'!C$38,0),IMPRODUCT(C177,COMPLEX('B4 at 100Hz'!C$39,0))))</f>
        <v>0.593269689550945+0.0185454732588604i</v>
      </c>
      <c r="G177" s="43" t="str">
        <f>IMPRODUCT(F177,IMSUB(COMPLEX(1,0),IMDIV(IMPRODUCT(COMPLEX('B4 at 100Hz'!C$38,0),E177),IMSUM(COMPLEX(0-(2*PI()*B177)^2*'B4 at 100Hz'!C$37,0),IMPRODUCT(C177,COMPLEX(0,0)),IMPRODUCT(COMPLEX('B4 at 100Hz'!C$38,0),E177)))))</f>
        <v>0.623042162673179+0.0204555982782084i</v>
      </c>
      <c r="H177" s="45" t="str">
        <f>IMDIV(COMPLEX('B4 at 100Hz'!C$17,0),IMPRODUCT(D177,IMSUM(COMPLEX('B4 at 100Hz'!C$15-(2*PI()*B177)^2*'B4 at 100Hz'!C$14,0),IMPRODUCT(C177,IMSUM(COMPLEX('B4 at 100Hz'!C$16,0),IMDIV(COMPLEX('B4 at 100Hz'!C$17^2,0),D177))),IMPRODUCT(COMPLEX('B4 at 100Hz'!C$13*'B4 at 100Hz'!C$38/'B4 at 100Hz'!C$23,0),G177))))</f>
        <v>-0.0000294207146700815-0.0000177527809200482i</v>
      </c>
      <c r="I177" s="40">
        <f t="shared" si="21"/>
        <v>-148.89275959338084</v>
      </c>
      <c r="J177" s="33" t="str">
        <f>IMPRODUCT(IMDIV(IMPRODUCT(COMPLEX(-'B4 at 100Hz'!C$38,0),F177),IMSUM(IMPRODUCT(COMPLEX('B4 at 100Hz'!C$38,0),E177),COMPLEX(Calculations!C$3-(2*PI()*B177)^2*'B4 at 100Hz'!C$37,0),IMPRODUCT(COMPLEX(Calculations!C$4,0),C177))),H177)</f>
        <v>-8.6029628777809E-07-5.58420166639008E-07i</v>
      </c>
      <c r="K177" s="40">
        <f t="shared" si="22"/>
        <v>-147.0123112484381</v>
      </c>
      <c r="L177" s="53" t="str">
        <f>IMSUM(IMPRODUCT(COMPLEX(-('B4 at 100Hz'!C$13/'B4 at 100Hz'!C$23),0),H177),IMDIV(IMPRODUCT(COMPLEX(-'B4 at 100Hz'!C$38,0),J177),IMSUM(COMPLEX('B4 at 100Hz'!C$38,0),IMPRODUCT(COMPLEX('B4 at 100Hz'!C$39,0),C177))),IMDIV(IMPRODUCT(COMPLEX('B4 at 100Hz'!C$39*'B4 at 100Hz'!C$13/'B4 at 100Hz'!C$23,0),C177,H177),IMSUM(COMPLEX('B4 at 100Hz'!C$38,0),IMPRODUCT(COMPLEX('B4 at 100Hz'!C$39,0),C177))))</f>
        <v>3.64568594505855E-07-5.61650576449363E-07i</v>
      </c>
      <c r="M177" s="41">
        <f t="shared" si="23"/>
        <v>-57.012311248428546</v>
      </c>
      <c r="N177" s="52" t="str">
        <f>IMPRODUCT(COMPLEX(('B4 at 100Hz'!C$9*'B4 at 100Hz'!C$13)/(2*PI()),0),C177,C177,H177)</f>
        <v>0.260303495779579+0.157069975529754i</v>
      </c>
      <c r="O177" s="41">
        <f t="shared" si="24"/>
        <v>31.107240406619255</v>
      </c>
      <c r="P177" s="39" t="str">
        <f>IMPRODUCT(COMPLEX(('B4 at 100Hz'!C$9*'B4 at 100Hz'!C$23)/(2*PI()),0),C177,C177,J177)</f>
        <v>0.0128173574790845+0.00831977424641444i</v>
      </c>
      <c r="Q177" s="36">
        <f t="shared" si="25"/>
        <v>32.987688751561883</v>
      </c>
      <c r="R177" s="54" t="str">
        <f>IMPRODUCT(COMPLEX(('B4 at 100Hz'!C$9*'B4 at 100Hz'!C$23)/(2*PI()),0),C177,C177,L177)</f>
        <v>-0.0054316240437321+0.00836790338277304i</v>
      </c>
      <c r="S177" s="46">
        <f t="shared" si="26"/>
        <v>122.98768875157144</v>
      </c>
      <c r="T177" s="51">
        <f>IMABS(IMDIV(D177,IMSUB(COMPLEX(1,0),IMPRODUCT(COMPLEX('B4 at 100Hz'!C$17,0),IMPRODUCT(C177,H177)))))</f>
        <v>6.9836164602335629</v>
      </c>
      <c r="U177" s="34">
        <f>20*LOG10('B4 at 100Hz'!C$28*50000*IMABS(N177))</f>
        <v>83.637477327019965</v>
      </c>
      <c r="V177" s="35">
        <f>20*LOG10('B4 at 100Hz'!C$28*50000*IMABS(P177))</f>
        <v>57.662330243516067</v>
      </c>
      <c r="W177" s="35">
        <f>20*LOG10('B4 at 100Hz'!C$28*50000*IMABS(R177))</f>
        <v>53.958693444628153</v>
      </c>
      <c r="X177" s="41">
        <f>1000*'B4 at 100Hz'!C$28*IMABS(H177)</f>
        <v>3.4361892877045878E-2</v>
      </c>
      <c r="Y177" s="41">
        <f>1000*'B4 at 100Hz'!C$28*IMABS(J177)</f>
        <v>1.0256426206402987E-3</v>
      </c>
      <c r="Z177" s="41">
        <f>'B4 at 100Hz'!C$28*IMABS(IMPRODUCT(C177,J177))</f>
        <v>2.9450463085018974E-3</v>
      </c>
      <c r="AA177" s="41">
        <f>1000*'B4 at 100Hz'!C$28*IMABS(L177)</f>
        <v>6.6959811090375415E-4</v>
      </c>
      <c r="AB177" s="54" t="str">
        <f t="shared" si="27"/>
        <v>0.267689229214931+0.173757653158941i</v>
      </c>
      <c r="AC177" s="41">
        <f>20*LOG10('B4 at 100Hz'!C$28*50000*IMABS(AB177))</f>
        <v>84.058978246310062</v>
      </c>
      <c r="AD177" s="41">
        <f t="shared" si="28"/>
        <v>15956.914290440616</v>
      </c>
      <c r="AE177" s="36">
        <f t="shared" si="29"/>
        <v>32.987688751561976</v>
      </c>
      <c r="AG177" s="78"/>
      <c r="AH177" s="2"/>
      <c r="AI177" s="2"/>
      <c r="AJ177" s="2"/>
      <c r="AK177" s="4"/>
      <c r="AL177" s="4"/>
      <c r="AM177" s="4"/>
      <c r="AN177" s="4"/>
      <c r="AO177" s="4"/>
      <c r="AP177" s="4"/>
      <c r="AQ177" s="5"/>
      <c r="AR177" s="5"/>
      <c r="AS177" s="4"/>
      <c r="AT177" s="12"/>
      <c r="AU177" s="12"/>
    </row>
    <row r="178" spans="2:47" x14ac:dyDescent="0.25">
      <c r="B178" s="38">
        <v>468</v>
      </c>
      <c r="C178" s="30" t="str">
        <f t="shared" si="20"/>
        <v>2940.53072376005i</v>
      </c>
      <c r="D178" s="31" t="str">
        <f>COMPLEX('B4 at 100Hz'!C$18,2*PI()*B178*'B4 at 100Hz'!C$19)</f>
        <v>6</v>
      </c>
      <c r="E178" s="32" t="str">
        <f>IMSUB(COMPLEX(1,0),IMDIV(COMPLEX('B4 at 100Hz'!C$38,0),IMSUM(COMPLEX('B4 at 100Hz'!C$38,0),IMPRODUCT(C178,COMPLEX('B4 at 100Hz'!C$39,0)))))</f>
        <v>0.999069089912509+0.0304966144661938i</v>
      </c>
      <c r="F178" s="32" t="str">
        <f>IMDIV(IMPRODUCT(C178,COMPLEX(('B4 at 100Hz'!C$39*'B4 at 100Hz'!C$13/'B4 at 100Hz'!C$23),0)),IMSUM(COMPLEX('B4 at 100Hz'!C$38,0),IMPRODUCT(C178,COMPLEX('B4 at 100Hz'!C$39,0))))</f>
        <v>0.593296596342528+0.0181103967137523i</v>
      </c>
      <c r="G178" s="43" t="str">
        <f>IMPRODUCT(F178,IMSUB(COMPLEX(1,0),IMDIV(IMPRODUCT(COMPLEX('B4 at 100Hz'!C$38,0),E178),IMSUM(COMPLEX(0-(2*PI()*B178)^2*'B4 at 100Hz'!C$37,0),IMPRODUCT(C178,COMPLEX(0,0)),IMPRODUCT(COMPLEX('B4 at 100Hz'!C$38,0),E178)))))</f>
        <v>0.621624040056717+0.0198828877303592i</v>
      </c>
      <c r="H178" s="45" t="str">
        <f>IMDIV(COMPLEX('B4 at 100Hz'!C$17,0),IMPRODUCT(D178,IMSUM(COMPLEX('B4 at 100Hz'!C$15-(2*PI()*B178)^2*'B4 at 100Hz'!C$14,0),IMPRODUCT(C178,IMSUM(COMPLEX('B4 at 100Hz'!C$16,0),IMDIV(COMPLEX('B4 at 100Hz'!C$17^2,0),D178))),IMPRODUCT(COMPLEX('B4 at 100Hz'!C$13*'B4 at 100Hz'!C$38/'B4 at 100Hz'!C$23,0),G178))))</f>
        <v>-0.000028334816256559-0.0000166040092883292i</v>
      </c>
      <c r="I178" s="40">
        <f t="shared" si="21"/>
        <v>-149.62998788530436</v>
      </c>
      <c r="J178" s="33" t="str">
        <f>IMPRODUCT(IMDIV(IMPRODUCT(COMPLEX(-'B4 at 100Hz'!C$38,0),F178),IMSUM(IMPRODUCT(COMPLEX('B4 at 100Hz'!C$38,0),E178),COMPLEX(Calculations!C$3-(2*PI()*B178)^2*'B4 at 100Hz'!C$37,0),IMPRODUCT(COMPLEX(Calculations!C$4,0),C178))),H178)</f>
        <v>-7.89112942102838E-07-4.96969706764553E-07i</v>
      </c>
      <c r="K178" s="40">
        <f t="shared" si="22"/>
        <v>-147.79798458018709</v>
      </c>
      <c r="L178" s="53" t="str">
        <f>IMSUM(IMPRODUCT(COMPLEX(-('B4 at 100Hz'!C$13/'B4 at 100Hz'!C$23),0),H178),IMDIV(IMPRODUCT(COMPLEX(-'B4 at 100Hz'!C$38,0),J178),IMSUM(COMPLEX('B4 at 100Hz'!C$38,0),IMPRODUCT(COMPLEX('B4 at 100Hz'!C$39,0),C178))),IMDIV(IMPRODUCT(COMPLEX('B4 at 100Hz'!C$39*'B4 at 100Hz'!C$13/'B4 at 100Hz'!C$23,0),C178,H178),IMSUM(COMPLEX('B4 at 100Hz'!C$38,0),IMPRODUCT(COMPLEX('B4 at 100Hz'!C$39,0),C178))))</f>
        <v>3.32259746808246E-07-5.27578367005879E-07i</v>
      </c>
      <c r="M178" s="41">
        <f t="shared" si="23"/>
        <v>-57.797984580190487</v>
      </c>
      <c r="N178" s="52" t="str">
        <f>IMPRODUCT(COMPLEX(('B4 at 100Hz'!C$9*'B4 at 100Hz'!C$13)/(2*PI()),0),C178,C178,H178)</f>
        <v>0.262909627072557+0.154063250327004i</v>
      </c>
      <c r="O178" s="41">
        <f t="shared" si="24"/>
        <v>30.37001211469569</v>
      </c>
      <c r="P178" s="39" t="str">
        <f>IMPRODUCT(COMPLEX(('B4 at 100Hz'!C$9*'B4 at 100Hz'!C$23)/(2*PI()),0),C178,C178,J178)</f>
        <v>0.0123295980995953+0.00776496801047538i</v>
      </c>
      <c r="Q178" s="36">
        <f t="shared" si="25"/>
        <v>32.202015419812831</v>
      </c>
      <c r="R178" s="54" t="str">
        <f>IMPRODUCT(COMPLEX(('B4 at 100Hz'!C$9*'B4 at 100Hz'!C$23)/(2*PI()),0),C178,C178,L178)</f>
        <v>-0.00519143575557411+0.00824321701515768i</v>
      </c>
      <c r="S178" s="46">
        <f t="shared" si="26"/>
        <v>122.20201541980954</v>
      </c>
      <c r="T178" s="51">
        <f>IMABS(IMDIV(D178,IMSUB(COMPLEX(1,0),IMPRODUCT(COMPLEX('B4 at 100Hz'!C$17,0),IMPRODUCT(C178,H178)))))</f>
        <v>6.9317821906789145</v>
      </c>
      <c r="U178" s="34">
        <f>20*LOG10('B4 at 100Hz'!C$28*50000*IMABS(N178))</f>
        <v>83.657544565512936</v>
      </c>
      <c r="V178" s="35">
        <f>20*LOG10('B4 at 100Hz'!C$28*50000*IMABS(P178))</f>
        <v>57.249180633309258</v>
      </c>
      <c r="W178" s="35">
        <f>20*LOG10('B4 at 100Hz'!C$28*50000*IMABS(R178))</f>
        <v>53.752136894505959</v>
      </c>
      <c r="X178" s="41">
        <f>1000*'B4 at 100Hz'!C$28*IMABS(H178)</f>
        <v>3.2841360153621567E-2</v>
      </c>
      <c r="Y178" s="41">
        <f>1000*'B4 at 100Hz'!C$28*IMABS(J178)</f>
        <v>9.3256534614784108E-4</v>
      </c>
      <c r="Z178" s="41">
        <f>'B4 at 100Hz'!C$28*IMABS(IMPRODUCT(C178,J178))</f>
        <v>2.7422370522616518E-3</v>
      </c>
      <c r="AA178" s="41">
        <f>1000*'B4 at 100Hz'!C$28*IMABS(L178)</f>
        <v>6.2348654571022595E-4</v>
      </c>
      <c r="AB178" s="54" t="str">
        <f t="shared" si="27"/>
        <v>0.270047789416578+0.170071435352637i</v>
      </c>
      <c r="AC178" s="41">
        <f>20*LOG10('B4 at 100Hz'!C$28*50000*IMABS(AB178))</f>
        <v>84.059014756274294</v>
      </c>
      <c r="AD178" s="41">
        <f t="shared" si="28"/>
        <v>15956.98136331611</v>
      </c>
      <c r="AE178" s="36">
        <f t="shared" si="29"/>
        <v>32.202015419812803</v>
      </c>
      <c r="AG178" s="78"/>
      <c r="AH178" s="2"/>
      <c r="AI178" s="2"/>
      <c r="AJ178" s="2"/>
      <c r="AK178" s="4"/>
      <c r="AL178" s="4"/>
      <c r="AM178" s="4"/>
      <c r="AN178" s="4"/>
      <c r="AO178" s="4"/>
      <c r="AP178" s="4"/>
      <c r="AQ178" s="5"/>
      <c r="AR178" s="5"/>
      <c r="AS178" s="4"/>
      <c r="AT178" s="12"/>
      <c r="AU178" s="12"/>
    </row>
    <row r="179" spans="2:47" x14ac:dyDescent="0.25">
      <c r="B179" s="38">
        <v>479</v>
      </c>
      <c r="C179" s="30" t="str">
        <f t="shared" si="20"/>
        <v>3009.64576213902i</v>
      </c>
      <c r="D179" s="31" t="str">
        <f>COMPLEX('B4 at 100Hz'!C$18,2*PI()*B179*'B4 at 100Hz'!C$19)</f>
        <v>6</v>
      </c>
      <c r="E179" s="32" t="str">
        <f>IMSUB(COMPLEX(1,0),IMDIV(COMPLEX('B4 at 100Hz'!C$38,0),IMSUM(COMPLEX('B4 at 100Hz'!C$38,0),IMPRODUCT(C179,COMPLEX('B4 at 100Hz'!C$39,0)))))</f>
        <v>0.999111317206525+0.0297975340652109i</v>
      </c>
      <c r="F179" s="32" t="str">
        <f>IMDIV(IMPRODUCT(C179,COMPLEX(('B4 at 100Hz'!C$39*'B4 at 100Hz'!C$13/'B4 at 100Hz'!C$23),0)),IMSUM(COMPLEX('B4 at 100Hz'!C$38,0),IMPRODUCT(C179,COMPLEX('B4 at 100Hz'!C$39,0))))</f>
        <v>0.593321672996447+0.0176952482253637i</v>
      </c>
      <c r="G179" s="43" t="str">
        <f>IMPRODUCT(F179,IMSUB(COMPLEX(1,0),IMDIV(IMPRODUCT(COMPLEX('B4 at 100Hz'!C$38,0),E179),IMSUM(COMPLEX(0-(2*PI()*B179)^2*'B4 at 100Hz'!C$37,0),IMPRODUCT(C179,COMPLEX(0,0)),IMPRODUCT(COMPLEX('B4 at 100Hz'!C$38,0),E179)))))</f>
        <v>0.620308153993862+0.0193431495587853i</v>
      </c>
      <c r="H179" s="45" t="str">
        <f>IMDIV(COMPLEX('B4 at 100Hz'!C$17,0),IMPRODUCT(D179,IMSUM(COMPLEX('B4 at 100Hz'!C$15-(2*PI()*B179)^2*'B4 at 100Hz'!C$14,0),IMPRODUCT(C179,IMSUM(COMPLEX('B4 at 100Hz'!C$16,0),IMDIV(COMPLEX('B4 at 100Hz'!C$17^2,0),D179))),IMPRODUCT(COMPLEX('B4 at 100Hz'!C$13*'B4 at 100Hz'!C$38/'B4 at 100Hz'!C$23,0),G179))))</f>
        <v>-0.0000272993761326838-0.0000155504949615059i</v>
      </c>
      <c r="I179" s="40">
        <f t="shared" si="21"/>
        <v>-150.33294026717738</v>
      </c>
      <c r="J179" s="33" t="str">
        <f>IMPRODUCT(IMDIV(IMPRODUCT(COMPLEX(-'B4 at 100Hz'!C$38,0),F179),IMSUM(IMPRODUCT(COMPLEX('B4 at 100Hz'!C$38,0),E179),COMPLEX(Calculations!C$3-(2*PI()*B179)^2*'B4 at 100Hz'!C$37,0),IMPRODUCT(COMPLEX(Calculations!C$4,0),C179))),H179)</f>
        <v>-7.24945849446946E-07-4.43432287109045E-07i</v>
      </c>
      <c r="K179" s="40">
        <f t="shared" si="22"/>
        <v>-148.54685732058854</v>
      </c>
      <c r="L179" s="53" t="str">
        <f>IMSUM(IMPRODUCT(COMPLEX(-('B4 at 100Hz'!C$13/'B4 at 100Hz'!C$23),0),H179),IMDIV(IMPRODUCT(COMPLEX(-'B4 at 100Hz'!C$38,0),J179),IMSUM(COMPLEX('B4 at 100Hz'!C$38,0),IMPRODUCT(COMPLEX('B4 at 100Hz'!C$39,0),C179))),IMDIV(IMPRODUCT(COMPLEX('B4 at 100Hz'!C$39*'B4 at 100Hz'!C$13/'B4 at 100Hz'!C$23,0),C179,H179),IMSUM(COMPLEX('B4 at 100Hz'!C$38,0),IMPRODUCT(COMPLEX('B4 at 100Hz'!C$39,0),C179))))</f>
        <v>3.03434379321951E-07-4.96070088407193E-07i</v>
      </c>
      <c r="M179" s="41">
        <f t="shared" si="23"/>
        <v>-58.546857320568741</v>
      </c>
      <c r="N179" s="52" t="str">
        <f>IMPRODUCT(COMPLEX(('B4 at 100Hz'!C$9*'B4 at 100Hz'!C$13)/(2*PI()),0),C179,C179,H179)</f>
        <v>0.265349413117533+0.151150513171712i</v>
      </c>
      <c r="O179" s="41">
        <f t="shared" si="24"/>
        <v>29.667059732822601</v>
      </c>
      <c r="P179" s="39" t="str">
        <f>IMPRODUCT(COMPLEX(('B4 at 100Hz'!C$9*'B4 at 100Hz'!C$23)/(2*PI()),0),C179,C179,J179)</f>
        <v>0.0118657349358326+0.00725799035174832i</v>
      </c>
      <c r="Q179" s="36">
        <f t="shared" si="25"/>
        <v>31.453142679411343</v>
      </c>
      <c r="R179" s="54" t="str">
        <f>IMPRODUCT(COMPLEX(('B4 at 100Hz'!C$9*'B4 at 100Hz'!C$23)/(2*PI()),0),C179,C179,L179)</f>
        <v>-0.00496653911212804+0.00811955290608992i</v>
      </c>
      <c r="S179" s="46">
        <f t="shared" si="26"/>
        <v>121.45314267943125</v>
      </c>
      <c r="T179" s="51">
        <f>IMABS(IMDIV(D179,IMSUB(COMPLEX(1,0),IMPRODUCT(COMPLEX('B4 at 100Hz'!C$17,0),IMPRODUCT(C179,H179)))))</f>
        <v>6.8840821211834653</v>
      </c>
      <c r="U179" s="34">
        <f>20*LOG10('B4 at 100Hz'!C$28*50000*IMABS(N179))</f>
        <v>83.67620464984364</v>
      </c>
      <c r="V179" s="35">
        <f>20*LOG10('B4 at 100Hz'!C$28*50000*IMABS(P179))</f>
        <v>56.845628202245322</v>
      </c>
      <c r="W179" s="35">
        <f>20*LOG10('B4 at 100Hz'!C$28*50000*IMABS(R179))</f>
        <v>53.550377670251962</v>
      </c>
      <c r="X179" s="41">
        <f>1000*'B4 at 100Hz'!C$28*IMABS(H179)</f>
        <v>3.1417731152671838E-2</v>
      </c>
      <c r="Y179" s="41">
        <f>1000*'B4 at 100Hz'!C$28*IMABS(J179)</f>
        <v>8.4981096596896931E-4</v>
      </c>
      <c r="Z179" s="41">
        <f>'B4 at 100Hz'!C$28*IMABS(IMPRODUCT(C179,J179))</f>
        <v>2.5576299723477722E-3</v>
      </c>
      <c r="AA179" s="41">
        <f>1000*'B4 at 100Hz'!C$28*IMABS(L179)</f>
        <v>5.8151350385594479E-4</v>
      </c>
      <c r="AB179" s="54" t="str">
        <f t="shared" si="27"/>
        <v>0.272248608941238+0.16652805642955i</v>
      </c>
      <c r="AC179" s="41">
        <f>20*LOG10('B4 at 100Hz'!C$28*50000*IMABS(AB179))</f>
        <v>84.059048738827897</v>
      </c>
      <c r="AD179" s="41">
        <f t="shared" si="28"/>
        <v>15957.043793309787</v>
      </c>
      <c r="AE179" s="36">
        <f t="shared" si="29"/>
        <v>31.453142679411439</v>
      </c>
      <c r="AG179" s="78"/>
      <c r="AH179" s="2"/>
      <c r="AI179" s="2"/>
      <c r="AJ179" s="2"/>
      <c r="AK179" s="4"/>
      <c r="AL179" s="4"/>
      <c r="AM179" s="4"/>
      <c r="AN179" s="4"/>
      <c r="AO179" s="4"/>
      <c r="AP179" s="4"/>
      <c r="AQ179" s="5"/>
      <c r="AR179" s="5"/>
      <c r="AS179" s="4"/>
      <c r="AT179" s="12"/>
      <c r="AU179" s="12"/>
    </row>
    <row r="180" spans="2:47" x14ac:dyDescent="0.25">
      <c r="B180" s="38">
        <v>490</v>
      </c>
      <c r="C180" s="30" t="str">
        <f t="shared" si="20"/>
        <v>3078.760800518i</v>
      </c>
      <c r="D180" s="31" t="str">
        <f>COMPLEX('B4 at 100Hz'!C$18,2*PI()*B180*'B4 at 100Hz'!C$19)</f>
        <v>6</v>
      </c>
      <c r="E180" s="32" t="str">
        <f>IMSUB(COMPLEX(1,0),IMDIV(COMPLEX('B4 at 100Hz'!C$38,0),IMSUM(COMPLEX('B4 at 100Hz'!C$38,0),IMPRODUCT(C180,COMPLEX('B4 at 100Hz'!C$39,0)))))</f>
        <v>0.999150735887354+0.0291297590637711i</v>
      </c>
      <c r="F180" s="32" t="str">
        <f>IMDIV(IMPRODUCT(C180,COMPLEX(('B4 at 100Hz'!C$39*'B4 at 100Hz'!C$13/'B4 at 100Hz'!C$23),0)),IMSUM(COMPLEX('B4 at 100Hz'!C$38,0),IMPRODUCT(C180,COMPLEX('B4 at 100Hz'!C$39,0))))</f>
        <v>0.593345081757067+0.0172986904302351i</v>
      </c>
      <c r="G180" s="43" t="str">
        <f>IMPRODUCT(F180,IMSUB(COMPLEX(1,0),IMDIV(IMPRODUCT(COMPLEX('B4 at 100Hz'!C$38,0),E180),IMSUM(COMPLEX(0-(2*PI()*B180)^2*'B4 at 100Hz'!C$37,0),IMPRODUCT(C180,COMPLEX(0,0)),IMPRODUCT(COMPLEX('B4 at 100Hz'!C$38,0),E180)))))</f>
        <v>0.619084790548385+0.0188335225286339i</v>
      </c>
      <c r="H180" s="45" t="str">
        <f>IMDIV(COMPLEX('B4 at 100Hz'!C$17,0),IMPRODUCT(D180,IMSUM(COMPLEX('B4 at 100Hz'!C$15-(2*PI()*B180)^2*'B4 at 100Hz'!C$14,0),IMPRODUCT(C180,IMSUM(COMPLEX('B4 at 100Hz'!C$16,0),IMDIV(COMPLEX('B4 at 100Hz'!C$17^2,0),D180))),IMPRODUCT(COMPLEX('B4 at 100Hz'!C$13*'B4 at 100Hz'!C$38/'B4 at 100Hz'!C$23,0),G180))))</f>
        <v>-0.0000263122939163908-0.0000145827639288246i</v>
      </c>
      <c r="I180" s="40">
        <f t="shared" si="21"/>
        <v>-151.0039624931938</v>
      </c>
      <c r="J180" s="33" t="str">
        <f>IMPRODUCT(IMDIV(IMPRODUCT(COMPLEX(-'B4 at 100Hz'!C$38,0),F180),IMSUM(IMPRODUCT(COMPLEX('B4 at 100Hz'!C$38,0),E180),COMPLEX(Calculations!C$3-(2*PI()*B180)^2*'B4 at 100Hz'!C$37,0),IMPRODUCT(COMPLEX(Calculations!C$4,0),C180))),H180)</f>
        <v>-6.67009419204208E-07-3.96648085495514E-07i</v>
      </c>
      <c r="K180" s="40">
        <f t="shared" si="22"/>
        <v>-149.26147314559523</v>
      </c>
      <c r="L180" s="53" t="str">
        <f>IMSUM(IMPRODUCT(COMPLEX(-('B4 at 100Hz'!C$13/'B4 at 100Hz'!C$23),0),H180),IMDIV(IMPRODUCT(COMPLEX(-'B4 at 100Hz'!C$38,0),J180),IMSUM(COMPLEX('B4 at 100Hz'!C$38,0),IMPRODUCT(COMPLEX('B4 at 100Hz'!C$39,0),C180))),IMDIV(IMPRODUCT(COMPLEX('B4 at 100Hz'!C$39*'B4 at 100Hz'!C$13/'B4 at 100Hz'!C$23,0),C180,H180),IMSUM(COMPLEX('B4 at 100Hz'!C$38,0),IMPRODUCT(COMPLEX('B4 at 100Hz'!C$39,0),C180))))</f>
        <v>2.77653659846917E-07-4.66906593442882E-07i</v>
      </c>
      <c r="M180" s="41">
        <f t="shared" si="23"/>
        <v>-59.261473145586621</v>
      </c>
      <c r="N180" s="52" t="str">
        <f>IMPRODUCT(COMPLEX(('B4 at 100Hz'!C$9*'B4 at 100Hz'!C$13)/(2*PI()),0),C180,C180,H180)</f>
        <v>0.267636445931218+0.148329108901195i</v>
      </c>
      <c r="O180" s="41">
        <f t="shared" si="24"/>
        <v>28.996037506806211</v>
      </c>
      <c r="P180" s="39" t="str">
        <f>IMPRODUCT(COMPLEX(('B4 at 100Hz'!C$9*'B4 at 100Hz'!C$23)/(2*PI()),0),C180,C180,J180)</f>
        <v>0.0114246308183476+0.00679384400147919i</v>
      </c>
      <c r="Q180" s="36">
        <f t="shared" si="25"/>
        <v>30.738526854404789</v>
      </c>
      <c r="R180" s="54" t="str">
        <f>IMPRODUCT(COMPLEX(('B4 at 100Hz'!C$9*'B4 at 100Hz'!C$23)/(2*PI()),0),C180,C180,L180)</f>
        <v>-0.00475569080103641+0.00799724157284224i</v>
      </c>
      <c r="S180" s="46">
        <f t="shared" si="26"/>
        <v>120.73852685441337</v>
      </c>
      <c r="T180" s="51">
        <f>IMABS(IMDIV(D180,IMSUB(COMPLEX(1,0),IMPRODUCT(COMPLEX('B4 at 100Hz'!C$17,0),IMPRODUCT(C180,H180)))))</f>
        <v>6.8400752687981097</v>
      </c>
      <c r="U180" s="34">
        <f>20*LOG10('B4 at 100Hz'!C$28*50000*IMABS(N180))</f>
        <v>83.693587044488012</v>
      </c>
      <c r="V180" s="35">
        <f>20*LOG10('B4 at 100Hz'!C$28*50000*IMABS(P180))</f>
        <v>56.451237260081825</v>
      </c>
      <c r="W180" s="35">
        <f>20*LOG10('B4 at 100Hz'!C$28*50000*IMABS(R180))</f>
        <v>53.353198060366552</v>
      </c>
      <c r="X180" s="41">
        <f>1000*'B4 at 100Hz'!C$28*IMABS(H180)</f>
        <v>3.0083115113737208E-2</v>
      </c>
      <c r="Y180" s="41">
        <f>1000*'B4 at 100Hz'!C$28*IMABS(J180)</f>
        <v>7.7603561067414396E-4</v>
      </c>
      <c r="Z180" s="41">
        <f>'B4 at 100Hz'!C$28*IMABS(IMPRODUCT(C180,J180))</f>
        <v>2.3892280179495986E-3</v>
      </c>
      <c r="AA180" s="41">
        <f>1000*'B4 at 100Hz'!C$28*IMABS(L180)</f>
        <v>5.4322492747187537E-4</v>
      </c>
      <c r="AB180" s="54" t="str">
        <f t="shared" si="27"/>
        <v>0.274305385948529+0.163120194475516i</v>
      </c>
      <c r="AC180" s="41">
        <f>20*LOG10('B4 at 100Hz'!C$28*50000*IMABS(AB180))</f>
        <v>84.059080461222464</v>
      </c>
      <c r="AD180" s="41">
        <f t="shared" si="28"/>
        <v>15957.102071342881</v>
      </c>
      <c r="AE180" s="36">
        <f t="shared" si="29"/>
        <v>30.738526854404604</v>
      </c>
      <c r="AG180" s="78"/>
      <c r="AH180" s="2"/>
      <c r="AI180" s="2"/>
      <c r="AJ180" s="2"/>
      <c r="AK180" s="4"/>
      <c r="AL180" s="4"/>
      <c r="AM180" s="4"/>
      <c r="AN180" s="4"/>
      <c r="AO180" s="4"/>
      <c r="AP180" s="4"/>
      <c r="AQ180" s="5"/>
      <c r="AR180" s="5"/>
      <c r="AS180" s="4"/>
      <c r="AT180" s="12"/>
      <c r="AU180" s="12"/>
    </row>
    <row r="181" spans="2:47" x14ac:dyDescent="0.25">
      <c r="B181" s="38">
        <v>501</v>
      </c>
      <c r="C181" s="30" t="str">
        <f t="shared" si="20"/>
        <v>3147.87583889697i</v>
      </c>
      <c r="D181" s="31" t="str">
        <f>COMPLEX('B4 at 100Hz'!C$18,2*PI()*B181*'B4 at 100Hz'!C$19)</f>
        <v>6</v>
      </c>
      <c r="E181" s="32" t="str">
        <f>IMSUB(COMPLEX(1,0),IMDIV(COMPLEX('B4 at 100Hz'!C$38,0),IMSUM(COMPLEX('B4 at 100Hz'!C$38,0),IMPRODUCT(C181,COMPLEX('B4 at 100Hz'!C$39,0)))))</f>
        <v>0.999187589553019+0.0284912343756208i</v>
      </c>
      <c r="F181" s="32" t="str">
        <f>IMDIV(IMPRODUCT(C181,COMPLEX(('B4 at 100Hz'!C$39*'B4 at 100Hz'!C$13/'B4 at 100Hz'!C$23),0)),IMSUM(COMPLEX('B4 at 100Hz'!C$38,0),IMPRODUCT(C181,COMPLEX('B4 at 100Hz'!C$39,0))))</f>
        <v>0.593366967284931+0.0169195029165935i</v>
      </c>
      <c r="G181" s="43" t="str">
        <f>IMPRODUCT(F181,IMSUB(COMPLEX(1,0),IMDIV(IMPRODUCT(COMPLEX('B4 at 100Hz'!C$38,0),E181),IMSUM(COMPLEX(0-(2*PI()*B181)^2*'B4 at 100Hz'!C$37,0),IMPRODUCT(C181,COMPLEX(0,0)),IMPRODUCT(COMPLEX('B4 at 100Hz'!C$38,0),E181)))))</f>
        <v>0.617945375087809+0.0183514729292169i</v>
      </c>
      <c r="H181" s="45" t="str">
        <f>IMDIV(COMPLEX('B4 at 100Hz'!C$17,0),IMPRODUCT(D181,IMSUM(COMPLEX('B4 at 100Hz'!C$15-(2*PI()*B181)^2*'B4 at 100Hz'!C$14,0),IMPRODUCT(C181,IMSUM(COMPLEX('B4 at 100Hz'!C$16,0),IMDIV(COMPLEX('B4 at 100Hz'!C$17^2,0),D181))),IMPRODUCT(COMPLEX('B4 at 100Hz'!C$13*'B4 at 100Hz'!C$38/'B4 at 100Hz'!C$23,0),G181))))</f>
        <v>-0.0000253714171415193-0.000013692423955373i</v>
      </c>
      <c r="I181" s="40">
        <f t="shared" si="21"/>
        <v>-151.64519016446522</v>
      </c>
      <c r="J181" s="33" t="str">
        <f>IMPRODUCT(IMDIV(IMPRODUCT(COMPLEX(-'B4 at 100Hz'!C$38,0),F181),IMSUM(IMPRODUCT(COMPLEX('B4 at 100Hz'!C$38,0),E181),COMPLEX(Calculations!C$3-(2*PI()*B181)^2*'B4 at 100Hz'!C$37,0),IMPRODUCT(COMPLEX(Calculations!C$4,0),C181))),H181)</f>
        <v>-6.14614034783648E-07-3.55646907056655E-07i</v>
      </c>
      <c r="K181" s="40">
        <f t="shared" si="22"/>
        <v>-149.94414498818577</v>
      </c>
      <c r="L181" s="53" t="str">
        <f>IMSUM(IMPRODUCT(COMPLEX(-('B4 at 100Hz'!C$13/'B4 at 100Hz'!C$23),0),H181),IMDIV(IMPRODUCT(COMPLEX(-'B4 at 100Hz'!C$38,0),J181),IMSUM(COMPLEX('B4 at 100Hz'!C$38,0),IMPRODUCT(COMPLEX('B4 at 100Hz'!C$39,0),C181))),IMDIV(IMPRODUCT(COMPLEX('B4 at 100Hz'!C$39*'B4 at 100Hz'!C$13/'B4 at 100Hz'!C$23,0),C181,H181),IMSUM(COMPLEX('B4 at 100Hz'!C$38,0),IMPRODUCT(COMPLEX('B4 at 100Hz'!C$39,0),C181))))</f>
        <v>2.54541572050634E-07-4.39888044895148E-07i</v>
      </c>
      <c r="M181" s="41">
        <f t="shared" si="23"/>
        <v>-59.944144988177143</v>
      </c>
      <c r="N181" s="52" t="str">
        <f>IMPRODUCT(COMPLEX(('B4 at 100Hz'!C$9*'B4 at 100Hz'!C$13)/(2*PI()),0),C181,C181,H181)</f>
        <v>0.269782987614347+0.145596244063077i</v>
      </c>
      <c r="O181" s="41">
        <f t="shared" si="24"/>
        <v>28.354809835534763</v>
      </c>
      <c r="P181" s="39" t="str">
        <f>IMPRODUCT(COMPLEX(('B4 at 100Hz'!C$9*'B4 at 100Hz'!C$23)/(2*PI()),0),C181,C181,J181)</f>
        <v>0.0110051501671191+0.00636813902241543i</v>
      </c>
      <c r="Q181" s="36">
        <f t="shared" si="25"/>
        <v>30.055855011814263</v>
      </c>
      <c r="R181" s="54" t="str">
        <f>IMPRODUCT(COMPLEX(('B4 at 100Hz'!C$9*'B4 at 100Hz'!C$23)/(2*PI()),0),C181,C181,L181)</f>
        <v>-0.00455776807175886+0.00787654319103801i</v>
      </c>
      <c r="S181" s="46">
        <f t="shared" si="26"/>
        <v>120.0558550118229</v>
      </c>
      <c r="T181" s="51">
        <f>IMABS(IMDIV(D181,IMSUB(COMPLEX(1,0),IMPRODUCT(COMPLEX('B4 at 100Hz'!C$17,0),IMPRODUCT(C181,H181)))))</f>
        <v>6.7993793003020961</v>
      </c>
      <c r="U181" s="34">
        <f>20*LOG10('B4 at 100Hz'!C$28*50000*IMABS(N181))</f>
        <v>83.709806559233883</v>
      </c>
      <c r="V181" s="35">
        <f>20*LOG10('B4 at 100Hz'!C$28*50000*IMABS(P181))</f>
        <v>56.065601114757982</v>
      </c>
      <c r="W181" s="35">
        <f>20*LOG10('B4 at 100Hz'!C$28*50000*IMABS(R181))</f>
        <v>53.160394831818422</v>
      </c>
      <c r="X181" s="41">
        <f>1000*'B4 at 100Hz'!C$28*IMABS(H181)</f>
        <v>2.8830388161498136E-2</v>
      </c>
      <c r="Y181" s="41">
        <f>1000*'B4 at 100Hz'!C$28*IMABS(J181)</f>
        <v>7.1009515858932613E-4</v>
      </c>
      <c r="Z181" s="41">
        <f>'B4 at 100Hz'!C$28*IMABS(IMPRODUCT(C181,J181))</f>
        <v>2.2352913930410541E-3</v>
      </c>
      <c r="AA181" s="41">
        <f>1000*'B4 at 100Hz'!C$28*IMABS(L181)</f>
        <v>5.0822524921896963E-4</v>
      </c>
      <c r="AB181" s="54" t="str">
        <f t="shared" si="27"/>
        <v>0.276230369709707+0.15984092627653i</v>
      </c>
      <c r="AC181" s="41">
        <f>20*LOG10('B4 at 100Hz'!C$28*50000*IMABS(AB181))</f>
        <v>84.059110149447847</v>
      </c>
      <c r="AD181" s="41">
        <f t="shared" si="28"/>
        <v>15957.156612543849</v>
      </c>
      <c r="AE181" s="36">
        <f t="shared" si="29"/>
        <v>30.055855011814252</v>
      </c>
      <c r="AG181" s="78"/>
      <c r="AH181" s="2"/>
      <c r="AI181" s="2"/>
      <c r="AJ181" s="2"/>
      <c r="AK181" s="4"/>
      <c r="AL181" s="4"/>
      <c r="AM181" s="4"/>
      <c r="AN181" s="4"/>
      <c r="AO181" s="4"/>
      <c r="AP181" s="4"/>
      <c r="AQ181" s="5"/>
      <c r="AR181" s="5"/>
      <c r="AS181" s="4"/>
      <c r="AT181" s="12"/>
      <c r="AU181" s="12"/>
    </row>
    <row r="182" spans="2:47" x14ac:dyDescent="0.25">
      <c r="B182" s="38">
        <v>513</v>
      </c>
      <c r="C182" s="30" t="str">
        <f t="shared" si="20"/>
        <v>3223.27406258313i</v>
      </c>
      <c r="D182" s="31" t="str">
        <f>COMPLEX('B4 at 100Hz'!C$18,2*PI()*B182*'B4 at 100Hz'!C$19)</f>
        <v>6</v>
      </c>
      <c r="E182" s="32" t="str">
        <f>IMSUB(COMPLEX(1,0),IMDIV(COMPLEX('B4 at 100Hz'!C$38,0),IMSUM(COMPLEX('B4 at 100Hz'!C$38,0),IMPRODUCT(C182,COMPLEX('B4 at 100Hz'!C$39,0)))))</f>
        <v>0.999225123420404+0.0278258179732778i</v>
      </c>
      <c r="F182" s="32" t="str">
        <f>IMDIV(IMPRODUCT(C182,COMPLEX(('B4 at 100Hz'!C$39*'B4 at 100Hz'!C$13/'B4 at 100Hz'!C$23),0)),IMSUM(COMPLEX('B4 at 100Hz'!C$38,0),IMPRODUCT(C182,COMPLEX('B4 at 100Hz'!C$39,0))))</f>
        <v>0.593389256750187+0.0165243457741629i</v>
      </c>
      <c r="G182" s="43" t="str">
        <f>IMPRODUCT(F182,IMSUB(COMPLEX(1,0),IMDIV(IMPRODUCT(COMPLEX('B4 at 100Hz'!C$38,0),E182),IMSUM(COMPLEX(0-(2*PI()*B182)^2*'B4 at 100Hz'!C$37,0),IMPRODUCT(C182,COMPLEX(0,0)),IMPRODUCT(COMPLEX('B4 at 100Hz'!C$38,0),E182)))))</f>
        <v>0.616789219130553+0.0178544128577001i</v>
      </c>
      <c r="H182" s="45" t="str">
        <f>IMDIV(COMPLEX('B4 at 100Hz'!C$17,0),IMPRODUCT(D182,IMSUM(COMPLEX('B4 at 100Hz'!C$15-(2*PI()*B182)^2*'B4 at 100Hz'!C$14,0),IMPRODUCT(C182,IMSUM(COMPLEX('B4 at 100Hz'!C$16,0),IMDIV(COMPLEX('B4 at 100Hz'!C$17^2,0),D182))),IMPRODUCT(COMPLEX('B4 at 100Hz'!C$13*'B4 at 100Hz'!C$38/'B4 at 100Hz'!C$23,0),G182))))</f>
        <v>-0.0000243951648286213-0.0000128006793565981i</v>
      </c>
      <c r="I182" s="40">
        <f t="shared" si="21"/>
        <v>-152.31301582061201</v>
      </c>
      <c r="J182" s="33" t="str">
        <f>IMPRODUCT(IMDIV(IMPRODUCT(COMPLEX(-'B4 at 100Hz'!C$38,0),F182),IMSUM(IMPRODUCT(COMPLEX('B4 at 100Hz'!C$38,0),E182),COMPLEX(Calculations!C$3-(2*PI()*B182)^2*'B4 at 100Hz'!C$37,0),IMPRODUCT(COMPLEX(Calculations!C$4,0),C182))),H182)</f>
        <v>-5.63065028598153E-07-3.16560171193362E-07i</v>
      </c>
      <c r="K182" s="40">
        <f t="shared" si="22"/>
        <v>-150.65491791851761</v>
      </c>
      <c r="L182" s="53" t="str">
        <f>IMSUM(IMPRODUCT(COMPLEX(-('B4 at 100Hz'!C$13/'B4 at 100Hz'!C$23),0),H182),IMDIV(IMPRODUCT(COMPLEX(-'B4 at 100Hz'!C$38,0),J182),IMSUM(COMPLEX('B4 at 100Hz'!C$38,0),IMPRODUCT(COMPLEX('B4 at 100Hz'!C$39,0),C182))),IMDIV(IMPRODUCT(COMPLEX('B4 at 100Hz'!C$39*'B4 at 100Hz'!C$13/'B4 at 100Hz'!C$23,0),C182,H182),IMSUM(COMPLEX('B4 at 100Hz'!C$38,0),IMPRODUCT(COMPLEX('B4 at 100Hz'!C$39,0),C182))))</f>
        <v>2.31993382603066E-07-4.1264622810123E-07i</v>
      </c>
      <c r="M182" s="41">
        <f t="shared" si="23"/>
        <v>-60.654917918525648</v>
      </c>
      <c r="N182" s="52" t="str">
        <f>IMPRODUCT(COMPLEX(('B4 at 100Hz'!C$9*'B4 at 100Hz'!C$13)/(2*PI()),0),C182,C182,H182)</f>
        <v>0.271977432285505+0.14271253862704i</v>
      </c>
      <c r="O182" s="41">
        <f t="shared" si="24"/>
        <v>27.686984179387995</v>
      </c>
      <c r="P182" s="39" t="str">
        <f>IMPRODUCT(COMPLEX(('B4 at 100Hz'!C$9*'B4 at 100Hz'!C$23)/(2*PI()),0),C182,C182,J182)</f>
        <v>0.010570884626054+0.0059430454333493i</v>
      </c>
      <c r="Q182" s="36">
        <f t="shared" si="25"/>
        <v>29.345082081482477</v>
      </c>
      <c r="R182" s="54" t="str">
        <f>IMPRODUCT(COMPLEX(('B4 at 100Hz'!C$9*'B4 at 100Hz'!C$23)/(2*PI()),0),C182,C182,L182)</f>
        <v>-0.00435540329615326+0.00774694830452269i</v>
      </c>
      <c r="S182" s="46">
        <f t="shared" si="26"/>
        <v>119.34508208147436</v>
      </c>
      <c r="T182" s="51">
        <f>IMABS(IMDIV(D182,IMSUB(COMPLEX(1,0),IMPRODUCT(COMPLEX('B4 at 100Hz'!C$17,0),IMPRODUCT(C182,H182)))))</f>
        <v>6.7583696296861788</v>
      </c>
      <c r="U182" s="34">
        <f>20*LOG10('B4 at 100Hz'!C$28*50000*IMABS(N182))</f>
        <v>83.726294004306169</v>
      </c>
      <c r="V182" s="35">
        <f>20*LOG10('B4 at 100Hz'!C$28*50000*IMABS(P182))</f>
        <v>55.654445838317542</v>
      </c>
      <c r="W182" s="35">
        <f>20*LOG10('B4 at 100Hz'!C$28*50000*IMABS(R182))</f>
        <v>52.954832340268325</v>
      </c>
      <c r="X182" s="41">
        <f>1000*'B4 at 100Hz'!C$28*IMABS(H182)</f>
        <v>2.7549618128134525E-2</v>
      </c>
      <c r="Y182" s="41">
        <f>1000*'B4 at 100Hz'!C$28*IMABS(J182)</f>
        <v>6.4595090248114814E-4</v>
      </c>
      <c r="Z182" s="41">
        <f>'B4 at 100Hz'!C$28*IMABS(IMPRODUCT(C182,J182))</f>
        <v>2.0820767896696452E-3</v>
      </c>
      <c r="AA182" s="41">
        <f>1000*'B4 at 100Hz'!C$28*IMABS(L182)</f>
        <v>4.733897328183036E-4</v>
      </c>
      <c r="AB182" s="54" t="str">
        <f t="shared" si="27"/>
        <v>0.278192913615406+0.156402532364912i</v>
      </c>
      <c r="AC182" s="41">
        <f>20*LOG10('B4 at 100Hz'!C$28*50000*IMABS(AB182))</f>
        <v>84.059140442790351</v>
      </c>
      <c r="AD182" s="41">
        <f t="shared" si="28"/>
        <v>15957.212265617249</v>
      </c>
      <c r="AE182" s="36">
        <f t="shared" si="29"/>
        <v>29.345082081482282</v>
      </c>
      <c r="AG182" s="78"/>
      <c r="AH182" s="2"/>
      <c r="AI182" s="2"/>
      <c r="AJ182" s="2"/>
      <c r="AK182" s="4"/>
      <c r="AL182" s="4"/>
      <c r="AM182" s="4"/>
      <c r="AN182" s="4"/>
      <c r="AO182" s="4"/>
      <c r="AP182" s="4"/>
      <c r="AQ182" s="5"/>
      <c r="AR182" s="5"/>
      <c r="AS182" s="4"/>
      <c r="AT182" s="12"/>
      <c r="AU182" s="12"/>
    </row>
    <row r="183" spans="2:47" x14ac:dyDescent="0.25">
      <c r="B183" s="38">
        <v>525</v>
      </c>
      <c r="C183" s="30" t="str">
        <f t="shared" si="20"/>
        <v>3298.67228626928i</v>
      </c>
      <c r="D183" s="31" t="str">
        <f>COMPLEX('B4 at 100Hz'!C$18,2*PI()*B183*'B4 at 100Hz'!C$19)</f>
        <v>6</v>
      </c>
      <c r="E183" s="32" t="str">
        <f>IMSUB(COMPLEX(1,0),IMDIV(COMPLEX('B4 at 100Hz'!C$38,0),IMSUM(COMPLEX('B4 at 100Hz'!C$38,0),IMPRODUCT(C183,COMPLEX('B4 at 100Hz'!C$39,0)))))</f>
        <v>0.999260115606936+0.0271907514450867i</v>
      </c>
      <c r="F183" s="32" t="str">
        <f>IMDIV(IMPRODUCT(C183,COMPLEX(('B4 at 100Hz'!C$39*'B4 at 100Hz'!C$13/'B4 at 100Hz'!C$23),0)),IMSUM(COMPLEX('B4 at 100Hz'!C$38,0),IMPRODUCT(C183,COMPLEX('B4 at 100Hz'!C$39,0))))</f>
        <v>0.593410036839749+0.0161472118867959i</v>
      </c>
      <c r="G183" s="43" t="str">
        <f>IMPRODUCT(F183,IMSUB(COMPLEX(1,0),IMDIV(IMPRODUCT(COMPLEX('B4 at 100Hz'!C$38,0),E183),IMSUM(COMPLEX(0-(2*PI()*B183)^2*'B4 at 100Hz'!C$37,0),IMPRODUCT(C183,COMPLEX(0,0)),IMPRODUCT(COMPLEX('B4 at 100Hz'!C$38,0),E183)))))</f>
        <v>0.615715232895646+0.0173849006935241i</v>
      </c>
      <c r="H183" s="45" t="str">
        <f>IMDIV(COMPLEX('B4 at 100Hz'!C$17,0),IMPRODUCT(D183,IMSUM(COMPLEX('B4 at 100Hz'!C$15-(2*PI()*B183)^2*'B4 at 100Hz'!C$14,0),IMPRODUCT(C183,IMSUM(COMPLEX('B4 at 100Hz'!C$16,0),IMDIV(COMPLEX('B4 at 100Hz'!C$17^2,0),D183))),IMPRODUCT(COMPLEX('B4 at 100Hz'!C$13*'B4 at 100Hz'!C$38/'B4 at 100Hz'!C$23,0),G183))))</f>
        <v>-0.0000234685585457108-0.000011983634622603i</v>
      </c>
      <c r="I183" s="40">
        <f t="shared" si="21"/>
        <v>-152.95000361904343</v>
      </c>
      <c r="J183" s="33" t="str">
        <f>IMPRODUCT(IMDIV(IMPRODUCT(COMPLEX(-'B4 at 100Hz'!C$38,0),F183),IMSUM(IMPRODUCT(COMPLEX('B4 at 100Hz'!C$38,0),E183),COMPLEX(Calculations!C$3-(2*PI()*B183)^2*'B4 at 100Hz'!C$37,0),IMPRODUCT(COMPLEX(Calculations!C$4,0),C183))),H183)</f>
        <v>-5.1670257388974E-07-2.82503580674091E-07i</v>
      </c>
      <c r="K183" s="40">
        <f t="shared" si="22"/>
        <v>-151.33267013803626</v>
      </c>
      <c r="L183" s="53" t="str">
        <f>IMSUM(IMPRODUCT(COMPLEX(-('B4 at 100Hz'!C$13/'B4 at 100Hz'!C$23),0),H183),IMDIV(IMPRODUCT(COMPLEX(-'B4 at 100Hz'!C$38,0),J183),IMSUM(COMPLEX('B4 at 100Hz'!C$38,0),IMPRODUCT(COMPLEX('B4 at 100Hz'!C$39,0),C183))),IMDIV(IMPRODUCT(COMPLEX('B4 at 100Hz'!C$39*'B4 at 100Hz'!C$13/'B4 at 100Hz'!C$23,0),C183,H183),IMSUM(COMPLEX('B4 at 100Hz'!C$38,0),IMPRODUCT(COMPLEX('B4 at 100Hz'!C$39,0),C183))))</f>
        <v>2.11877685505532E-07-3.87526930417288E-07i</v>
      </c>
      <c r="M183" s="41">
        <f t="shared" si="23"/>
        <v>-61.332670138039319</v>
      </c>
      <c r="N183" s="52" t="str">
        <f>IMPRODUCT(COMPLEX(('B4 at 100Hz'!C$9*'B4 at 100Hz'!C$13)/(2*PI()),0),C183,C183,H183)</f>
        <v>0.274030816583841+0.139927008080966i</v>
      </c>
      <c r="O183" s="41">
        <f t="shared" si="24"/>
        <v>27.049996380956646</v>
      </c>
      <c r="P183" s="39" t="str">
        <f>IMPRODUCT(COMPLEX(('B4 at 100Hz'!C$9*'B4 at 100Hz'!C$23)/(2*PI()),0),C183,C183,J183)</f>
        <v>0.010159615681995+0.00555470004112793i</v>
      </c>
      <c r="Q183" s="36">
        <f t="shared" si="25"/>
        <v>28.66732986196385</v>
      </c>
      <c r="R183" s="54" t="str">
        <f>IMPRODUCT(COMPLEX(('B4 at 100Hz'!C$9*'B4 at 100Hz'!C$23)/(2*PI()),0),C183,C183,L183)</f>
        <v>-0.00416602503084524+0.00761971176149595i</v>
      </c>
      <c r="S183" s="46">
        <f t="shared" si="26"/>
        <v>118.6673298619607</v>
      </c>
      <c r="T183" s="51">
        <f>IMABS(IMDIV(D183,IMSUB(COMPLEX(1,0),IMPRODUCT(COMPLEX('B4 at 100Hz'!C$17,0),IMPRODUCT(C183,H183)))))</f>
        <v>6.7205286976518845</v>
      </c>
      <c r="U183" s="34">
        <f>20*LOG10('B4 at 100Hz'!C$28*50000*IMABS(N183))</f>
        <v>83.741636525646811</v>
      </c>
      <c r="V183" s="35">
        <f>20*LOG10('B4 at 100Hz'!C$28*50000*IMABS(P183))</f>
        <v>55.252796623304626</v>
      </c>
      <c r="W183" s="35">
        <f>20*LOG10('B4 at 100Hz'!C$28*50000*IMABS(R183))</f>
        <v>52.754021891138024</v>
      </c>
      <c r="X183" s="41">
        <f>1000*'B4 at 100Hz'!C$28*IMABS(H183)</f>
        <v>2.6351105080840632E-2</v>
      </c>
      <c r="Y183" s="41">
        <f>1000*'B4 at 100Hz'!C$28*IMABS(J183)</f>
        <v>5.8888863374832159E-4</v>
      </c>
      <c r="Z183" s="41">
        <f>'B4 at 100Hz'!C$28*IMABS(IMPRODUCT(C183,J183))</f>
        <v>1.9425506158445688E-3</v>
      </c>
      <c r="AA183" s="41">
        <f>1000*'B4 at 100Hz'!C$28*IMABS(L183)</f>
        <v>4.4166647531120891E-4</v>
      </c>
      <c r="AB183" s="54" t="str">
        <f t="shared" si="27"/>
        <v>0.280024407234991+0.15310141988359i</v>
      </c>
      <c r="AC183" s="41">
        <f>20*LOG10('B4 at 100Hz'!C$28*50000*IMABS(AB183))</f>
        <v>84.059168759543013</v>
      </c>
      <c r="AD183" s="41">
        <f t="shared" si="28"/>
        <v>15957.264287596363</v>
      </c>
      <c r="AE183" s="36">
        <f t="shared" si="29"/>
        <v>28.667329861963747</v>
      </c>
      <c r="AG183" s="78"/>
      <c r="AH183" s="2"/>
      <c r="AI183" s="2"/>
      <c r="AJ183" s="2"/>
      <c r="AK183" s="4"/>
      <c r="AL183" s="4"/>
      <c r="AM183" s="4"/>
      <c r="AN183" s="4"/>
      <c r="AO183" s="4"/>
      <c r="AP183" s="4"/>
      <c r="AQ183" s="5"/>
      <c r="AR183" s="5"/>
      <c r="AS183" s="4"/>
      <c r="AT183" s="12"/>
      <c r="AU183" s="12"/>
    </row>
    <row r="184" spans="2:47" x14ac:dyDescent="0.25">
      <c r="B184" s="38">
        <v>537</v>
      </c>
      <c r="C184" s="30" t="str">
        <f t="shared" si="20"/>
        <v>3374.07050995544i</v>
      </c>
      <c r="D184" s="31" t="str">
        <f>COMPLEX('B4 at 100Hz'!C$18,2*PI()*B184*'B4 at 100Hz'!C$19)</f>
        <v>6</v>
      </c>
      <c r="E184" s="32" t="str">
        <f>IMSUB(COMPLEX(1,0),IMDIV(COMPLEX('B4 at 100Hz'!C$38,0),IMSUM(COMPLEX('B4 at 100Hz'!C$38,0),IMPRODUCT(C184,COMPLEX('B4 at 100Hz'!C$39,0)))))</f>
        <v>0.9992927904727+0.0265840061312237i</v>
      </c>
      <c r="F184" s="32" t="str">
        <f>IMDIV(IMPRODUCT(C184,COMPLEX(('B4 at 100Hz'!C$39*'B4 at 100Hz'!C$13/'B4 at 100Hz'!C$23),0)),IMSUM(COMPLEX('B4 at 100Hz'!C$38,0),IMPRODUCT(C184,COMPLEX('B4 at 100Hz'!C$39,0))))</f>
        <v>0.593429440789725+0.0157868965360395i</v>
      </c>
      <c r="G184" s="43" t="str">
        <f>IMPRODUCT(F184,IMSUB(COMPLEX(1,0),IMDIV(IMPRODUCT(COMPLEX('B4 at 100Hz'!C$38,0),E184),IMSUM(COMPLEX(0-(2*PI()*B184)^2*'B4 at 100Hz'!C$37,0),IMPRODUCT(C184,COMPLEX(0,0)),IMPRODUCT(COMPLEX('B4 at 100Hz'!C$38,0),E184)))))</f>
        <v>0.614715731935764+0.016940635736302i</v>
      </c>
      <c r="H184" s="45" t="str">
        <f>IMDIV(COMPLEX('B4 at 100Hz'!C$17,0),IMPRODUCT(D184,IMSUM(COMPLEX('B4 at 100Hz'!C$15-(2*PI()*B184)^2*'B4 at 100Hz'!C$14,0),IMPRODUCT(C184,IMSUM(COMPLEX('B4 at 100Hz'!C$16,0),IMDIV(COMPLEX('B4 at 100Hz'!C$17^2,0),D184))),IMPRODUCT(COMPLEX('B4 at 100Hz'!C$13*'B4 at 100Hz'!C$38/'B4 at 100Hz'!C$23,0),G184))))</f>
        <v>-0.0000225888953213883-0.0000112337492372047i</v>
      </c>
      <c r="I184" s="40">
        <f t="shared" si="21"/>
        <v>-153.55824835092278</v>
      </c>
      <c r="J184" s="33" t="str">
        <f>IMPRODUCT(IMDIV(IMPRODUCT(COMPLEX(-'B4 at 100Hz'!C$38,0),F184),IMSUM(IMPRODUCT(COMPLEX('B4 at 100Hz'!C$38,0),E184),COMPLEX(Calculations!C$3-(2*PI()*B184)^2*'B4 at 100Hz'!C$37,0),IMPRODUCT(COMPLEX(Calculations!C$4,0),C184))),H184)</f>
        <v>-4.74927695672113E-07-2.5273981017572E-07i</v>
      </c>
      <c r="K184" s="40">
        <f t="shared" si="22"/>
        <v>-151.97966288335832</v>
      </c>
      <c r="L184" s="53" t="str">
        <f>IMSUM(IMPRODUCT(COMPLEX(-('B4 at 100Hz'!C$13/'B4 at 100Hz'!C$23),0),H184),IMDIV(IMPRODUCT(COMPLEX(-'B4 at 100Hz'!C$38,0),J184),IMSUM(COMPLEX('B4 at 100Hz'!C$38,0),IMPRODUCT(COMPLEX('B4 at 100Hz'!C$39,0),C184))),IMDIV(IMPRODUCT(COMPLEX('B4 at 100Hz'!C$39*'B4 at 100Hz'!C$13/'B4 at 100Hz'!C$23,0),C184,H184),IMSUM(COMPLEX('B4 at 100Hz'!C$38,0),IMPRODUCT(COMPLEX('B4 at 100Hz'!C$39,0),C184))))</f>
        <v>1.93887540091974E-07-3.64337389394181E-07i</v>
      </c>
      <c r="M184" s="41">
        <f t="shared" si="23"/>
        <v>-61.979662883354976</v>
      </c>
      <c r="N184" s="52" t="str">
        <f>IMPRODUCT(COMPLEX(('B4 at 100Hz'!C$9*'B4 at 100Hz'!C$13)/(2*PI()),0),C184,C184,H184)</f>
        <v>0.275954796126341+0.1372358823387i</v>
      </c>
      <c r="O184" s="41">
        <f t="shared" si="24"/>
        <v>26.441751649077158</v>
      </c>
      <c r="P184" s="39" t="str">
        <f>IMPRODUCT(COMPLEX(('B4 at 100Hz'!C$9*'B4 at 100Hz'!C$23)/(2*PI()),0),C184,C184,J184)</f>
        <v>0.00976998992487213+0.00519924489881854i</v>
      </c>
      <c r="Q184" s="36">
        <f t="shared" si="25"/>
        <v>28.020337116641663</v>
      </c>
      <c r="R184" s="54" t="str">
        <f>IMPRODUCT(COMPLEX(('B4 at 100Hz'!C$9*'B4 at 100Hz'!C$23)/(2*PI()),0),C184,C184,L184)</f>
        <v>-0.00398856358666568+0.0074949779852234i</v>
      </c>
      <c r="S184" s="46">
        <f t="shared" si="26"/>
        <v>118.02033711664501</v>
      </c>
      <c r="T184" s="51">
        <f>IMABS(IMDIV(D184,IMSUB(COMPLEX(1,0),IMPRODUCT(COMPLEX('B4 at 100Hz'!C$17,0),IMPRODUCT(C184,H184)))))</f>
        <v>6.6855301300516601</v>
      </c>
      <c r="U184" s="34">
        <f>20*LOG10('B4 at 100Hz'!C$28*50000*IMABS(N184))</f>
        <v>83.755938328043115</v>
      </c>
      <c r="V184" s="35">
        <f>20*LOG10('B4 at 100Hz'!C$28*50000*IMABS(P184))</f>
        <v>54.860223856503893</v>
      </c>
      <c r="W184" s="35">
        <f>20*LOG10('B4 at 100Hz'!C$28*50000*IMABS(R184))</f>
        <v>52.557748770210218</v>
      </c>
      <c r="X184" s="41">
        <f>1000*'B4 at 100Hz'!C$28*IMABS(H184)</f>
        <v>2.5228065993354216E-2</v>
      </c>
      <c r="Y184" s="41">
        <f>1000*'B4 at 100Hz'!C$28*IMABS(J184)</f>
        <v>5.3799045322764066E-4</v>
      </c>
      <c r="Z184" s="41">
        <f>'B4 at 100Hz'!C$28*IMABS(IMPRODUCT(C184,J184))</f>
        <v>1.8152177228729454E-3</v>
      </c>
      <c r="AA184" s="41">
        <f>1000*'B4 at 100Hz'!C$28*IMABS(L184)</f>
        <v>4.1271553340464898E-4</v>
      </c>
      <c r="AB184" s="54" t="str">
        <f t="shared" si="27"/>
        <v>0.281736222464547+0.149930105222742i</v>
      </c>
      <c r="AC184" s="41">
        <f>20*LOG10('B4 at 100Hz'!C$28*50000*IMABS(AB184))</f>
        <v>84.059195284486194</v>
      </c>
      <c r="AD184" s="41">
        <f t="shared" si="28"/>
        <v>15957.313017915618</v>
      </c>
      <c r="AE184" s="36">
        <f t="shared" si="29"/>
        <v>28.020337116641766</v>
      </c>
      <c r="AG184" s="78"/>
      <c r="AH184" s="2"/>
      <c r="AI184" s="2"/>
      <c r="AJ184" s="2"/>
      <c r="AK184" s="4"/>
      <c r="AL184" s="4"/>
      <c r="AM184" s="4"/>
      <c r="AN184" s="4"/>
      <c r="AO184" s="4"/>
      <c r="AP184" s="4"/>
      <c r="AQ184" s="5"/>
      <c r="AR184" s="5"/>
      <c r="AS184" s="4"/>
      <c r="AT184" s="12"/>
      <c r="AU184" s="12"/>
    </row>
    <row r="185" spans="2:47" x14ac:dyDescent="0.25">
      <c r="B185" s="38">
        <v>550</v>
      </c>
      <c r="C185" s="30" t="str">
        <f t="shared" si="20"/>
        <v>3455.75191894877i</v>
      </c>
      <c r="D185" s="31" t="str">
        <f>COMPLEX('B4 at 100Hz'!C$18,2*PI()*B185*'B4 at 100Hz'!C$19)</f>
        <v>6</v>
      </c>
      <c r="E185" s="32" t="str">
        <f>IMSUB(COMPLEX(1,0),IMDIV(COMPLEX('B4 at 100Hz'!C$38,0),IMSUM(COMPLEX('B4 at 100Hz'!C$38,0),IMPRODUCT(C185,COMPLEX('B4 at 100Hz'!C$39,0)))))</f>
        <v>0.999325804820495+0.025956514410922i</v>
      </c>
      <c r="F185" s="32" t="str">
        <f>IMDIV(IMPRODUCT(C185,COMPLEX(('B4 at 100Hz'!C$39*'B4 at 100Hz'!C$13/'B4 at 100Hz'!C$23),0)),IMSUM(COMPLEX('B4 at 100Hz'!C$38,0),IMPRODUCT(C185,COMPLEX('B4 at 100Hz'!C$39,0))))</f>
        <v>0.593449046340908+0.0154142609439197i</v>
      </c>
      <c r="G185" s="43" t="str">
        <f>IMPRODUCT(F185,IMSUB(COMPLEX(1,0),IMDIV(IMPRODUCT(COMPLEX('B4 at 100Hz'!C$38,0),E185),IMSUM(COMPLEX(0-(2*PI()*B185)^2*'B4 at 100Hz'!C$37,0),IMPRODUCT(C185,COMPLEX(0,0)),IMPRODUCT(COMPLEX('B4 at 100Hz'!C$38,0),E185)))))</f>
        <v>0.613709127750748+0.0164854710751117i</v>
      </c>
      <c r="H185" s="45" t="str">
        <f>IMDIV(COMPLEX('B4 at 100Hz'!C$17,0),IMPRODUCT(D185,IMSUM(COMPLEX('B4 at 100Hz'!C$15-(2*PI()*B185)^2*'B4 at 100Hz'!C$14,0),IMPRODUCT(C185,IMSUM(COMPLEX('B4 at 100Hz'!C$16,0),IMDIV(COMPLEX('B4 at 100Hz'!C$17^2,0),D185))),IMPRODUCT(COMPLEX('B4 at 100Hz'!C$13*'B4 at 100Hz'!C$38/'B4 at 100Hz'!C$23,0),G185))))</f>
        <v>-0.0000216858751157088-0.0000104894540256834i</v>
      </c>
      <c r="I185" s="40">
        <f t="shared" si="21"/>
        <v>-154.18695397471859</v>
      </c>
      <c r="J185" s="33" t="str">
        <f>IMPRODUCT(IMDIV(IMPRODUCT(COMPLEX(-'B4 at 100Hz'!C$38,0),F185),IMSUM(IMPRODUCT(COMPLEX('B4 at 100Hz'!C$38,0),E185),COMPLEX(Calculations!C$3-(2*PI()*B185)^2*'B4 at 100Hz'!C$37,0),IMPRODUCT(COMPLEX(Calculations!C$4,0),C185))),H185)</f>
        <v>-4.34244492920303E-07-2.24627290831148E-07i</v>
      </c>
      <c r="K185" s="40">
        <f t="shared" si="22"/>
        <v>-152.64824323023259</v>
      </c>
      <c r="L185" s="53" t="str">
        <f>IMSUM(IMPRODUCT(COMPLEX(-('B4 at 100Hz'!C$13/'B4 at 100Hz'!C$23),0),H185),IMDIV(IMPRODUCT(COMPLEX(-'B4 at 100Hz'!C$38,0),J185),IMSUM(COMPLEX('B4 at 100Hz'!C$38,0),IMPRODUCT(COMPLEX('B4 at 100Hz'!C$39,0),C185))),IMDIV(IMPRODUCT(COMPLEX('B4 at 100Hz'!C$39*'B4 at 100Hz'!C$13/'B4 at 100Hz'!C$23,0),C185,H185),IMSUM(COMPLEX('B4 at 100Hz'!C$38,0),IMPRODUCT(COMPLEX('B4 at 100Hz'!C$39,0),C185))))</f>
        <v>0.0000001764928713673-3.41192101580225E-07i</v>
      </c>
      <c r="M185" s="41">
        <f t="shared" si="23"/>
        <v>-62.648243230235728</v>
      </c>
      <c r="N185" s="52" t="str">
        <f>IMPRODUCT(COMPLEX(('B4 at 100Hz'!C$9*'B4 at 100Hz'!C$13)/(2*PI()),0),C185,C185,H185)</f>
        <v>0.277905225975035+0.134422709519832i</v>
      </c>
      <c r="O185" s="41">
        <f t="shared" si="24"/>
        <v>25.813046025281366</v>
      </c>
      <c r="P185" s="39" t="str">
        <f>IMPRODUCT(COMPLEX(('B4 at 100Hz'!C$9*'B4 at 100Hz'!C$23)/(2*PI()),0),C185,C185,J185)</f>
        <v>0.00937082325081784+0.00484736749459495i</v>
      </c>
      <c r="Q185" s="36">
        <f t="shared" si="25"/>
        <v>27.351756769767434</v>
      </c>
      <c r="R185" s="54" t="str">
        <f>IMPRODUCT(COMPLEX(('B4 at 100Hz'!C$9*'B4 at 100Hz'!C$23)/(2*PI()),0),C185,C185,L185)</f>
        <v>-0.00380864588860966+0.00736278969707088i</v>
      </c>
      <c r="S185" s="46">
        <f t="shared" si="26"/>
        <v>117.35175676976428</v>
      </c>
      <c r="T185" s="51">
        <f>IMABS(IMDIV(D185,IMSUB(COMPLEX(1,0),IMPRODUCT(COMPLEX('B4 at 100Hz'!C$17,0),IMPRODUCT(C185,H185)))))</f>
        <v>6.6504934112958622</v>
      </c>
      <c r="U185" s="34">
        <f>20*LOG10('B4 at 100Hz'!C$28*50000*IMABS(N185))</f>
        <v>83.770364613912633</v>
      </c>
      <c r="V185" s="35">
        <f>20*LOG10('B4 at 100Hz'!C$28*50000*IMABS(P185))</f>
        <v>54.444714603483384</v>
      </c>
      <c r="W185" s="35">
        <f>20*LOG10('B4 at 100Hz'!C$28*50000*IMABS(R185))</f>
        <v>52.350007593082552</v>
      </c>
      <c r="X185" s="41">
        <f>1000*'B4 at 100Hz'!C$28*IMABS(H185)</f>
        <v>2.4089537672837225E-2</v>
      </c>
      <c r="Y185" s="41">
        <f>1000*'B4 at 100Hz'!C$28*IMABS(J185)</f>
        <v>4.8890254593093733E-4</v>
      </c>
      <c r="Z185" s="41">
        <f>'B4 at 100Hz'!C$28*IMABS(IMPRODUCT(C185,J185))</f>
        <v>1.6895259112797729E-3</v>
      </c>
      <c r="AA185" s="41">
        <f>1000*'B4 at 100Hz'!C$28*IMABS(L185)</f>
        <v>3.8413771465999649E-4</v>
      </c>
      <c r="AB185" s="54" t="str">
        <f t="shared" si="27"/>
        <v>0.283467403337243+0.146632866711498i</v>
      </c>
      <c r="AC185" s="41">
        <f>20*LOG10('B4 at 100Hz'!C$28*50000*IMABS(AB185))</f>
        <v>84.059222183253226</v>
      </c>
      <c r="AD185" s="41">
        <f t="shared" si="28"/>
        <v>15957.362435157596</v>
      </c>
      <c r="AE185" s="36">
        <f t="shared" si="29"/>
        <v>27.351756769767277</v>
      </c>
      <c r="AG185" s="78"/>
      <c r="AH185" s="2"/>
      <c r="AI185" s="2"/>
      <c r="AJ185" s="2"/>
      <c r="AK185" s="4"/>
      <c r="AL185" s="4"/>
      <c r="AM185" s="4"/>
      <c r="AN185" s="4"/>
      <c r="AO185" s="4"/>
      <c r="AP185" s="4"/>
      <c r="AQ185" s="5"/>
      <c r="AR185" s="5"/>
      <c r="AS185" s="4"/>
      <c r="AT185" s="12"/>
      <c r="AU185" s="12"/>
    </row>
    <row r="186" spans="2:47" x14ac:dyDescent="0.25">
      <c r="B186" s="38">
        <v>562</v>
      </c>
      <c r="C186" s="30" t="str">
        <f t="shared" si="20"/>
        <v>3531.15014263493i</v>
      </c>
      <c r="D186" s="31" t="str">
        <f>COMPLEX('B4 at 100Hz'!C$18,2*PI()*B186*'B4 at 100Hz'!C$19)</f>
        <v>6</v>
      </c>
      <c r="E186" s="32" t="str">
        <f>IMSUB(COMPLEX(1,0),IMDIV(COMPLEX('B4 at 100Hz'!C$38,0),IMSUM(COMPLEX('B4 at 100Hz'!C$38,0),IMPRODUCT(C186,COMPLEX('B4 at 100Hz'!C$39,0)))))</f>
        <v>0.999354270300902+0.0254030063625039i</v>
      </c>
      <c r="F186" s="32" t="str">
        <f>IMDIV(IMPRODUCT(C186,COMPLEX(('B4 at 100Hz'!C$39*'B4 at 100Hz'!C$13/'B4 at 100Hz'!C$23),0)),IMSUM(COMPLEX('B4 at 100Hz'!C$38,0),IMPRODUCT(C186,COMPLEX('B4 at 100Hz'!C$39,0))))</f>
        <v>0.593465950549846+0.0150855605121974i</v>
      </c>
      <c r="G186" s="43" t="str">
        <f>IMPRODUCT(F186,IMSUB(COMPLEX(1,0),IMDIV(IMPRODUCT(COMPLEX('B4 at 100Hz'!C$38,0),E186),IMSUM(COMPLEX(0-(2*PI()*B186)^2*'B4 at 100Hz'!C$37,0),IMPRODUCT(C186,COMPLEX(0,0)),IMPRODUCT(COMPLEX('B4 at 100Hz'!C$38,0),E186)))))</f>
        <v>0.612843853944957+0.0160874846521693i</v>
      </c>
      <c r="H186" s="45" t="str">
        <f>IMDIV(COMPLEX('B4 at 100Hz'!C$17,0),IMPRODUCT(D186,IMSUM(COMPLEX('B4 at 100Hz'!C$15-(2*PI()*B186)^2*'B4 at 100Hz'!C$14,0),IMPRODUCT(C186,IMSUM(COMPLEX('B4 at 100Hz'!C$16,0),IMDIV(COMPLEX('B4 at 100Hz'!C$17^2,0),D186))),IMPRODUCT(COMPLEX('B4 at 100Hz'!C$13*'B4 at 100Hz'!C$38/'B4 at 100Hz'!C$23,0),G186))))</f>
        <v>-0.000020895748827282-9.85897369043064E-06i</v>
      </c>
      <c r="I186" s="40">
        <f t="shared" si="21"/>
        <v>-154.74125556169636</v>
      </c>
      <c r="J186" s="33" t="str">
        <f>IMPRODUCT(IMDIV(IMPRODUCT(COMPLEX(-'B4 at 100Hz'!C$38,0),F186),IMSUM(IMPRODUCT(COMPLEX('B4 at 100Hz'!C$38,0),E186),COMPLEX(Calculations!C$3-(2*PI()*B186)^2*'B4 at 100Hz'!C$37,0),IMPRODUCT(COMPLEX(Calculations!C$4,0),C186))),H186)</f>
        <v>-4.00426322945709E-07-2.01940561509479E-07i</v>
      </c>
      <c r="K186" s="40">
        <f t="shared" si="22"/>
        <v>-153.23755550329341</v>
      </c>
      <c r="L186" s="53" t="str">
        <f>IMSUM(IMPRODUCT(COMPLEX(-('B4 at 100Hz'!C$13/'B4 at 100Hz'!C$23),0),H186),IMDIV(IMPRODUCT(COMPLEX(-'B4 at 100Hz'!C$38,0),J186),IMSUM(COMPLEX('B4 at 100Hz'!C$38,0),IMPRODUCT(COMPLEX('B4 at 100Hz'!C$39,0),C186))),IMDIV(IMPRODUCT(COMPLEX('B4 at 100Hz'!C$39*'B4 at 100Hz'!C$13/'B4 at 100Hz'!C$23,0),C186,H186),IMSUM(COMPLEX('B4 at 100Hz'!C$38,0),IMPRODUCT(COMPLEX('B4 at 100Hz'!C$39,0),C186))))</f>
        <v>1.62129422240499E-07-3.21485133564975E-07i</v>
      </c>
      <c r="M186" s="41">
        <f t="shared" si="23"/>
        <v>-63.237555503288313</v>
      </c>
      <c r="N186" s="52" t="str">
        <f>IMPRODUCT(COMPLEX(('B4 at 100Hz'!C$9*'B4 at 100Hz'!C$13)/(2*PI()),0),C186,C186,H186)</f>
        <v>0.27959213646918+0.13191637879481i</v>
      </c>
      <c r="O186" s="41">
        <f t="shared" si="24"/>
        <v>25.258744438303651</v>
      </c>
      <c r="P186" s="39" t="str">
        <f>IMPRODUCT(COMPLEX(('B4 at 100Hz'!C$9*'B4 at 100Hz'!C$23)/(2*PI()),0),C186,C186,J186)</f>
        <v>0.00902221761957036+0.00455002977514987i</v>
      </c>
      <c r="Q186" s="36">
        <f t="shared" si="25"/>
        <v>26.762444496706593</v>
      </c>
      <c r="R186" s="54" t="str">
        <f>IMPRODUCT(COMPLEX(('B4 at 100Hz'!C$9*'B4 at 100Hz'!C$23)/(2*PI()),0),C186,C186,L186)</f>
        <v>-0.00365302390519247+0.00724355186028344i</v>
      </c>
      <c r="S186" s="46">
        <f t="shared" si="26"/>
        <v>116.76244449671171</v>
      </c>
      <c r="T186" s="51">
        <f>IMABS(IMDIV(D186,IMSUB(COMPLEX(1,0),IMPRODUCT(COMPLEX('B4 at 100Hz'!C$17,0),IMPRODUCT(C186,H186)))))</f>
        <v>6.6205435361907217</v>
      </c>
      <c r="U186" s="34">
        <f>20*LOG10('B4 at 100Hz'!C$28*50000*IMABS(N186))</f>
        <v>83.782783797892378</v>
      </c>
      <c r="V186" s="35">
        <f>20*LOG10('B4 at 100Hz'!C$28*50000*IMABS(P186))</f>
        <v>54.069792844131477</v>
      </c>
      <c r="W186" s="35">
        <f>20*LOG10('B4 at 100Hz'!C$28*50000*IMABS(R186))</f>
        <v>52.162558355227731</v>
      </c>
      <c r="X186" s="41">
        <f>1000*'B4 at 100Hz'!C$28*IMABS(H186)</f>
        <v>2.3104797797891687E-2</v>
      </c>
      <c r="Y186" s="41">
        <f>1000*'B4 at 100Hz'!C$28*IMABS(J186)</f>
        <v>4.4846541727382383E-4</v>
      </c>
      <c r="Z186" s="41">
        <f>'B4 at 100Hz'!C$28*IMABS(IMPRODUCT(C186,J186))</f>
        <v>1.5835987221732959E-3</v>
      </c>
      <c r="AA186" s="41">
        <f>1000*'B4 at 100Hz'!C$28*IMABS(L186)</f>
        <v>3.6005366358270516E-4</v>
      </c>
      <c r="AB186" s="54" t="str">
        <f t="shared" si="27"/>
        <v>0.284961330183558+0.143709960430243i</v>
      </c>
      <c r="AC186" s="41">
        <f>20*LOG10('B4 at 100Hz'!C$28*50000*IMABS(AB186))</f>
        <v>84.059245466893913</v>
      </c>
      <c r="AD186" s="41">
        <f t="shared" si="28"/>
        <v>15957.405210970634</v>
      </c>
      <c r="AE186" s="36">
        <f t="shared" si="29"/>
        <v>26.762444496706504</v>
      </c>
      <c r="AG186" s="78"/>
      <c r="AH186" s="2"/>
      <c r="AI186" s="2"/>
      <c r="AJ186" s="2"/>
      <c r="AK186" s="4"/>
      <c r="AL186" s="4"/>
      <c r="AM186" s="4"/>
      <c r="AN186" s="4"/>
      <c r="AO186" s="4"/>
      <c r="AP186" s="4"/>
      <c r="AQ186" s="5"/>
      <c r="AR186" s="5"/>
      <c r="AS186" s="4"/>
      <c r="AT186" s="12"/>
      <c r="AU186" s="12"/>
    </row>
    <row r="187" spans="2:47" x14ac:dyDescent="0.25">
      <c r="B187" s="38">
        <v>575</v>
      </c>
      <c r="C187" s="30" t="str">
        <f t="shared" si="20"/>
        <v>3612.83155162826i</v>
      </c>
      <c r="D187" s="31" t="str">
        <f>COMPLEX('B4 at 100Hz'!C$18,2*PI()*B187*'B4 at 100Hz'!C$19)</f>
        <v>6</v>
      </c>
      <c r="E187" s="32" t="str">
        <f>IMSUB(COMPLEX(1,0),IMDIV(COMPLEX('B4 at 100Hz'!C$38,0),IMSUM(COMPLEX('B4 at 100Hz'!C$38,0),IMPRODUCT(C187,COMPLEX('B4 at 100Hz'!C$39,0)))))</f>
        <v>0.99938312063847+0.0248293943015769i</v>
      </c>
      <c r="F187" s="32" t="str">
        <f>IMDIV(IMPRODUCT(C187,COMPLEX(('B4 at 100Hz'!C$39*'B4 at 100Hz'!C$13/'B4 at 100Hz'!C$23),0)),IMSUM(COMPLEX('B4 at 100Hz'!C$38,0),IMPRODUCT(C187,COMPLEX('B4 at 100Hz'!C$39,0))))</f>
        <v>0.593483083305983+0.0147449213243723i</v>
      </c>
      <c r="G187" s="43" t="str">
        <f>IMPRODUCT(F187,IMSUB(COMPLEX(1,0),IMDIV(IMPRODUCT(COMPLEX('B4 at 100Hz'!C$38,0),E187),IMSUM(COMPLEX(0-(2*PI()*B187)^2*'B4 at 100Hz'!C$37,0),IMPRODUCT(C187,COMPLEX(0,0)),IMPRODUCT(COMPLEX('B4 at 100Hz'!C$38,0),E187)))))</f>
        <v>0.611969361248681+0.0156784130422943i</v>
      </c>
      <c r="H187" s="45" t="str">
        <f>IMDIV(COMPLEX('B4 at 100Hz'!C$17,0),IMPRODUCT(D187,IMSUM(COMPLEX('B4 at 100Hz'!C$15-(2*PI()*B187)^2*'B4 at 100Hz'!C$14,0),IMPRODUCT(C187,IMSUM(COMPLEX('B4 at 100Hz'!C$16,0),IMDIV(COMPLEX('B4 at 100Hz'!C$17^2,0),D187))),IMPRODUCT(COMPLEX('B4 at 100Hz'!C$13*'B4 at 100Hz'!C$38/'B4 at 100Hz'!C$23,0),G187))))</f>
        <v>-0.0000200839969234181-9.23105751839778E-06i</v>
      </c>
      <c r="I187" s="40">
        <f t="shared" si="21"/>
        <v>-155.31542254798947</v>
      </c>
      <c r="J187" s="33" t="str">
        <f>IMPRODUCT(IMDIV(IMPRODUCT(COMPLEX(-'B4 at 100Hz'!C$38,0),F187),IMSUM(IMPRODUCT(COMPLEX('B4 at 100Hz'!C$38,0),E187),COMPLEX(Calculations!C$3-(2*PI()*B187)^2*'B4 at 100Hz'!C$37,0),IMPRODUCT(COMPLEX(Calculations!C$4,0),C187))),H187)</f>
        <v>-3.67366727741521E-07-1.80385922797406E-07i</v>
      </c>
      <c r="K187" s="40">
        <f t="shared" si="22"/>
        <v>-153.84784836501498</v>
      </c>
      <c r="L187" s="53" t="str">
        <f>IMSUM(IMPRODUCT(COMPLEX(-('B4 at 100Hz'!C$13/'B4 at 100Hz'!C$23),0),H187),IMDIV(IMPRODUCT(COMPLEX(-'B4 at 100Hz'!C$38,0),J187),IMSUM(COMPLEX('B4 at 100Hz'!C$38,0),IMPRODUCT(COMPLEX('B4 at 100Hz'!C$39,0),C187))),IMDIV(IMPRODUCT(COMPLEX('B4 at 100Hz'!C$39*'B4 at 100Hz'!C$13/'B4 at 100Hz'!C$23,0),C187,H187),IMSUM(COMPLEX('B4 at 100Hz'!C$38,0),IMPRODUCT(COMPLEX('B4 at 100Hz'!C$39,0),C187))))</f>
        <v>1.48174150869348E-07-3.01765526359089E-07i</v>
      </c>
      <c r="M187" s="41">
        <f t="shared" si="23"/>
        <v>-63.84784836500598</v>
      </c>
      <c r="N187" s="52" t="str">
        <f>IMPRODUCT(COMPLEX(('B4 at 100Hz'!C$9*'B4 at 100Hz'!C$13)/(2*PI()),0),C187,C187,H187)</f>
        <v>0.281306791833757+0.129294939928293i</v>
      </c>
      <c r="O187" s="41">
        <f t="shared" si="24"/>
        <v>24.684577452010561</v>
      </c>
      <c r="P187" s="39" t="str">
        <f>IMPRODUCT(COMPLEX(('B4 at 100Hz'!C$9*'B4 at 100Hz'!C$23)/(2*PI()),0),C187,C187,J187)</f>
        <v>0.00866470053152638+0.00425457692032001i</v>
      </c>
      <c r="Q187" s="36">
        <f t="shared" si="25"/>
        <v>26.152151634985017</v>
      </c>
      <c r="R187" s="54" t="str">
        <f>IMPRODUCT(COMPLEX(('B4 at 100Hz'!C$9*'B4 at 100Hz'!C$23)/(2*PI()),0),C187,C187,L187)</f>
        <v>-0.00349483104169262+0.00711743257946768i</v>
      </c>
      <c r="S187" s="46">
        <f t="shared" si="26"/>
        <v>116.15215163499401</v>
      </c>
      <c r="T187" s="51">
        <f>IMABS(IMDIV(D187,IMSUB(COMPLEX(1,0),IMPRODUCT(COMPLEX('B4 at 100Hz'!C$17,0),IMPRODUCT(C187,H187)))))</f>
        <v>6.5904308019922908</v>
      </c>
      <c r="U187" s="34">
        <f>20*LOG10('B4 at 100Hz'!C$28*50000*IMABS(N187))</f>
        <v>83.795352641354683</v>
      </c>
      <c r="V187" s="35">
        <f>20*LOG10('B4 at 100Hz'!C$28*50000*IMABS(P187))</f>
        <v>53.672555374094856</v>
      </c>
      <c r="W187" s="35">
        <f>20*LOG10('B4 at 100Hz'!C$28*50000*IMABS(R187))</f>
        <v>51.963951467602492</v>
      </c>
      <c r="X187" s="41">
        <f>1000*'B4 at 100Hz'!C$28*IMABS(H187)</f>
        <v>2.2103831236413202E-2</v>
      </c>
      <c r="Y187" s="41">
        <f>1000*'B4 at 100Hz'!C$28*IMABS(J187)</f>
        <v>4.0926445459505095E-4</v>
      </c>
      <c r="Z187" s="41">
        <f>'B4 at 100Hz'!C$28*IMABS(IMPRODUCT(C187,J187))</f>
        <v>1.4786035345209355E-3</v>
      </c>
      <c r="AA187" s="41">
        <f>1000*'B4 at 100Hz'!C$28*IMABS(L187)</f>
        <v>3.3618151627451257E-4</v>
      </c>
      <c r="AB187" s="54" t="str">
        <f t="shared" si="27"/>
        <v>0.286476661323591+0.140666949428081i</v>
      </c>
      <c r="AC187" s="41">
        <f>20*LOG10('B4 at 100Hz'!C$28*50000*IMABS(AB187))</f>
        <v>84.059269161680078</v>
      </c>
      <c r="AD187" s="41">
        <f t="shared" si="28"/>
        <v>15957.448742242112</v>
      </c>
      <c r="AE187" s="36">
        <f t="shared" si="29"/>
        <v>26.152151634985117</v>
      </c>
      <c r="AG187" s="78"/>
      <c r="AH187" s="2"/>
      <c r="AI187" s="2"/>
      <c r="AJ187" s="2"/>
      <c r="AK187" s="4"/>
      <c r="AL187" s="4"/>
      <c r="AM187" s="4"/>
      <c r="AN187" s="4"/>
      <c r="AO187" s="4"/>
      <c r="AP187" s="4"/>
      <c r="AQ187" s="5"/>
      <c r="AR187" s="5"/>
      <c r="AS187" s="4"/>
      <c r="AT187" s="12"/>
      <c r="AU187" s="12"/>
    </row>
    <row r="188" spans="2:47" x14ac:dyDescent="0.25">
      <c r="B188" s="38">
        <v>589</v>
      </c>
      <c r="C188" s="30" t="str">
        <f t="shared" si="20"/>
        <v>3700.79614592878i</v>
      </c>
      <c r="D188" s="31" t="str">
        <f>COMPLEX('B4 at 100Hz'!C$18,2*PI()*B188*'B4 at 100Hz'!C$19)</f>
        <v>6</v>
      </c>
      <c r="E188" s="32" t="str">
        <f>IMSUB(COMPLEX(1,0),IMDIV(COMPLEX('B4 at 100Hz'!C$38,0),IMSUM(COMPLEX('B4 at 100Hz'!C$38,0),IMPRODUCT(C188,COMPLEX('B4 at 100Hz'!C$39,0)))))</f>
        <v>0.999412080418698+0.0242399243371016i</v>
      </c>
      <c r="F188" s="32" t="str">
        <f>IMDIV(IMPRODUCT(C188,COMPLEX(('B4 at 100Hz'!C$39*'B4 at 100Hz'!C$13/'B4 at 100Hz'!C$23),0)),IMSUM(COMPLEX('B4 at 100Hz'!C$38,0),IMPRODUCT(C188,COMPLEX('B4 at 100Hz'!C$39,0))))</f>
        <v>0.593500281054582+0.014394864929774i</v>
      </c>
      <c r="G188" s="43" t="str">
        <f>IMPRODUCT(F188,IMSUB(COMPLEX(1,0),IMDIV(IMPRODUCT(COMPLEX('B4 at 100Hz'!C$38,0),E188),IMSUM(COMPLEX(0-(2*PI()*B188)^2*'B4 at 100Hz'!C$37,0),IMPRODUCT(C188,COMPLEX(0,0)),IMPRODUCT(COMPLEX('B4 at 100Hz'!C$38,0),E188)))))</f>
        <v>0.611094051383023+0.0152615003120528i</v>
      </c>
      <c r="H188" s="45" t="str">
        <f>IMDIV(COMPLEX('B4 at 100Hz'!C$17,0),IMPRODUCT(D188,IMSUM(COMPLEX('B4 at 100Hz'!C$15-(2*PI()*B188)^2*'B4 at 100Hz'!C$14,0),IMPRODUCT(C188,IMSUM(COMPLEX('B4 at 100Hz'!C$16,0),IMDIV(COMPLEX('B4 at 100Hz'!C$17^2,0),D188))),IMPRODUCT(COMPLEX('B4 at 100Hz'!C$13*'B4 at 100Hz'!C$38/'B4 at 100Hz'!C$23,0),G188))))</f>
        <v>-0.0000192580378326473-8.61244476252083E-06i</v>
      </c>
      <c r="I188" s="40">
        <f t="shared" si="21"/>
        <v>-155.90518615545949</v>
      </c>
      <c r="J188" s="33" t="str">
        <f>IMPRODUCT(IMDIV(IMPRODUCT(COMPLEX(-'B4 at 100Hz'!C$38,0),F188),IMSUM(IMPRODUCT(COMPLEX('B4 at 100Hz'!C$38,0),E188),COMPLEX(Calculations!C$3-(2*PI()*B188)^2*'B4 at 100Hz'!C$37,0),IMPRODUCT(COMPLEX(Calculations!C$4,0),C188))),H188)</f>
        <v>-3.35437564529367E-07-1.60178262850443E-07i</v>
      </c>
      <c r="K188" s="40">
        <f t="shared" si="22"/>
        <v>-154.47457522081748</v>
      </c>
      <c r="L188" s="53" t="str">
        <f>IMSUM(IMPRODUCT(COMPLEX(-('B4 at 100Hz'!C$13/'B4 at 100Hz'!C$23),0),H188),IMDIV(IMPRODUCT(COMPLEX(-'B4 at 100Hz'!C$38,0),J188),IMSUM(COMPLEX('B4 at 100Hz'!C$38,0),IMPRODUCT(COMPLEX('B4 at 100Hz'!C$39,0),C188))),IMDIV(IMPRODUCT(COMPLEX('B4 at 100Hz'!C$39*'B4 at 100Hz'!C$13/'B4 at 100Hz'!C$23,0),C188,H188),IMSUM(COMPLEX('B4 at 100Hz'!C$38,0),IMPRODUCT(COMPLEX('B4 at 100Hz'!C$39,0),C188))))</f>
        <v>1.34778566884134E-07-2.82246750725424E-07i</v>
      </c>
      <c r="M188" s="41">
        <f t="shared" si="23"/>
        <v>-64.474575220821492</v>
      </c>
      <c r="N188" s="52" t="str">
        <f>IMPRODUCT(COMPLEX(('B4 at 100Hz'!C$9*'B4 at 100Hz'!C$13)/(2*PI()),0),C188,C188,H188)</f>
        <v>0.283032956155112+0.126576015793599i</v>
      </c>
      <c r="O188" s="41">
        <f t="shared" si="24"/>
        <v>24.094813844540571</v>
      </c>
      <c r="P188" s="39" t="str">
        <f>IMPRODUCT(COMPLEX(('B4 at 100Hz'!C$9*'B4 at 100Hz'!C$23)/(2*PI()),0),C188,C188,J188)</f>
        <v>0.00830157190162155+0.00396416951093554i</v>
      </c>
      <c r="Q188" s="36">
        <f t="shared" si="25"/>
        <v>25.525424779182529</v>
      </c>
      <c r="R188" s="54" t="str">
        <f>IMPRODUCT(COMPLEX(('B4 at 100Hz'!C$9*'B4 at 100Hz'!C$23)/(2*PI()),0),C188,C188,L188)</f>
        <v>-0.00333556548848658+0.00698517978579298i</v>
      </c>
      <c r="S188" s="46">
        <f t="shared" si="26"/>
        <v>115.52542477917848</v>
      </c>
      <c r="T188" s="51">
        <f>IMABS(IMDIV(D188,IMSUB(COMPLEX(1,0),IMPRODUCT(COMPLEX('B4 at 100Hz'!C$17,0),IMPRODUCT(C188,H188)))))</f>
        <v>6.5604460972208756</v>
      </c>
      <c r="U188" s="34">
        <f>20*LOG10('B4 at 100Hz'!C$28*50000*IMABS(N188))</f>
        <v>83.807950749081414</v>
      </c>
      <c r="V188" s="35">
        <f>20*LOG10('B4 at 100Hz'!C$28*50000*IMABS(P188))</f>
        <v>53.254681261900643</v>
      </c>
      <c r="W188" s="35">
        <f>20*LOG10('B4 at 100Hz'!C$28*50000*IMABS(R188))</f>
        <v>51.755026357357238</v>
      </c>
      <c r="X188" s="41">
        <f>1000*'B4 at 100Hz'!C$28*IMABS(H188)</f>
        <v>2.1096118741397604E-2</v>
      </c>
      <c r="Y188" s="41">
        <f>1000*'B4 at 100Hz'!C$28*IMABS(J188)</f>
        <v>3.7171956578471743E-4</v>
      </c>
      <c r="Z188" s="41">
        <f>'B4 at 100Hz'!C$28*IMABS(IMPRODUCT(C188,J188))</f>
        <v>1.3756583364224033E-3</v>
      </c>
      <c r="AA188" s="41">
        <f>1000*'B4 at 100Hz'!C$28*IMABS(L188)</f>
        <v>3.1277546321027266E-4</v>
      </c>
      <c r="AB188" s="54" t="str">
        <f t="shared" si="27"/>
        <v>0.287998962568247+0.137525365090328i</v>
      </c>
      <c r="AC188" s="41">
        <f>20*LOG10('B4 at 100Hz'!C$28*50000*IMABS(AB188))</f>
        <v>84.059293053384764</v>
      </c>
      <c r="AD188" s="41">
        <f t="shared" si="28"/>
        <v>15957.492635405975</v>
      </c>
      <c r="AE188" s="36">
        <f t="shared" si="29"/>
        <v>25.525424779182561</v>
      </c>
      <c r="AG188" s="78"/>
      <c r="AH188" s="2"/>
      <c r="AI188" s="2"/>
      <c r="AJ188" s="2"/>
      <c r="AK188" s="4"/>
      <c r="AL188" s="4"/>
      <c r="AM188" s="4"/>
      <c r="AN188" s="4"/>
      <c r="AO188" s="4"/>
      <c r="AP188" s="4"/>
      <c r="AQ188" s="5"/>
      <c r="AR188" s="5"/>
      <c r="AS188" s="4"/>
      <c r="AT188" s="12"/>
      <c r="AU188" s="12"/>
    </row>
    <row r="189" spans="2:47" x14ac:dyDescent="0.25">
      <c r="B189" s="38">
        <v>603</v>
      </c>
      <c r="C189" s="30" t="str">
        <f t="shared" si="20"/>
        <v>3788.76074022929i</v>
      </c>
      <c r="D189" s="31" t="str">
        <f>COMPLEX('B4 at 100Hz'!C$18,2*PI()*B189*'B4 at 100Hz'!C$19)</f>
        <v>6</v>
      </c>
      <c r="E189" s="32" t="str">
        <f>IMSUB(COMPLEX(1,0),IMDIV(COMPLEX('B4 at 100Hz'!C$38,0),IMSUM(COMPLEX('B4 at 100Hz'!C$38,0),IMPRODUCT(C189,COMPLEX('B4 at 100Hz'!C$39,0)))))</f>
        <v>0.999439048118508+0.0236777789177567i</v>
      </c>
      <c r="F189" s="32" t="str">
        <f>IMDIV(IMPRODUCT(C189,COMPLEX(('B4 at 100Hz'!C$39*'B4 at 100Hz'!C$13/'B4 at 100Hz'!C$23),0)),IMSUM(COMPLEX('B4 at 100Hz'!C$38,0),IMPRODUCT(C189,COMPLEX('B4 at 100Hz'!C$39,0))))</f>
        <v>0.593516295807386+0.0140610352003645i</v>
      </c>
      <c r="G189" s="43" t="str">
        <f>IMPRODUCT(F189,IMSUB(COMPLEX(1,0),IMDIV(IMPRODUCT(COMPLEX('B4 at 100Hz'!C$38,0),E189),IMSUM(COMPLEX(0-(2*PI()*B189)^2*'B4 at 100Hz'!C$37,0),IMPRODUCT(C189,COMPLEX(0,0)),IMPRODUCT(COMPLEX('B4 at 100Hz'!C$38,0),E189)))))</f>
        <v>0.610281195393337+0.0148670893081738i</v>
      </c>
      <c r="H189" s="45" t="str">
        <f>IMDIV(COMPLEX('B4 at 100Hz'!C$17,0),IMPRODUCT(D189,IMSUM(COMPLEX('B4 at 100Hz'!C$15-(2*PI()*B189)^2*'B4 at 100Hz'!C$14,0),IMPRODUCT(C189,IMSUM(COMPLEX('B4 at 100Hz'!C$16,0),IMDIV(COMPLEX('B4 at 100Hz'!C$17^2,0),D189))),IMPRODUCT(COMPLEX('B4 at 100Hz'!C$13*'B4 at 100Hz'!C$38/'B4 at 100Hz'!C$23,0),G189))))</f>
        <v>-0.0000184788266829765-0.0000080473439525415i</v>
      </c>
      <c r="I189" s="40">
        <f t="shared" si="21"/>
        <v>-156.46735698190912</v>
      </c>
      <c r="J189" s="33" t="str">
        <f>IMPRODUCT(IMDIV(IMPRODUCT(COMPLEX(-'B4 at 100Hz'!C$38,0),F189),IMSUM(IMPRODUCT(COMPLEX('B4 at 100Hz'!C$38,0),E189),COMPLEX(Calculations!C$3-(2*PI()*B189)^2*'B4 at 100Hz'!C$37,0),IMPRODUCT(COMPLEX(Calculations!C$4,0),C189))),H189)</f>
        <v>-3.06858187127305E-07-1.42622131292253E-07i</v>
      </c>
      <c r="K189" s="40">
        <f t="shared" si="22"/>
        <v>-155.07184778073966</v>
      </c>
      <c r="L189" s="53" t="str">
        <f>IMSUM(IMPRODUCT(COMPLEX(-('B4 at 100Hz'!C$13/'B4 at 100Hz'!C$23),0),H189),IMDIV(IMPRODUCT(COMPLEX(-'B4 at 100Hz'!C$38,0),J189),IMSUM(COMPLEX('B4 at 100Hz'!C$38,0),IMPRODUCT(COMPLEX('B4 at 100Hz'!C$39,0),C189))),IMDIV(IMPRODUCT(COMPLEX('B4 at 100Hz'!C$39*'B4 at 100Hz'!C$13/'B4 at 100Hz'!C$23,0),C189,H189),IMSUM(COMPLEX('B4 at 100Hz'!C$38,0),IMPRODUCT(COMPLEX('B4 at 100Hz'!C$39,0),C189))))</f>
        <v>1.22858778813138E-07-2.64336409768233E-07i</v>
      </c>
      <c r="M189" s="41">
        <f t="shared" si="23"/>
        <v>-65.071847780747603</v>
      </c>
      <c r="N189" s="52" t="str">
        <f>IMPRODUCT(COMPLEX(('B4 at 100Hz'!C$9*'B4 at 100Hz'!C$13)/(2*PI()),0),C189,C189,H189)</f>
        <v>0.284644894605243+0.123960000844293i</v>
      </c>
      <c r="O189" s="41">
        <f t="shared" si="24"/>
        <v>23.532643018090834</v>
      </c>
      <c r="P189" s="39" t="str">
        <f>IMPRODUCT(COMPLEX(('B4 at 100Hz'!C$9*'B4 at 100Hz'!C$23)/(2*PI()),0),C189,C189,J189)</f>
        <v>0.0079595843100092+0.00369947072007868i</v>
      </c>
      <c r="Q189" s="36">
        <f t="shared" si="25"/>
        <v>24.92815221926034</v>
      </c>
      <c r="R189" s="54" t="str">
        <f>IMPRODUCT(COMPLEX(('B4 at 100Hz'!C$9*'B4 at 100Hz'!C$23)/(2*PI()),0),C189,C189,L189)</f>
        <v>-0.00318682977743802+0.00685661334133643i</v>
      </c>
      <c r="S189" s="46">
        <f t="shared" si="26"/>
        <v>114.9281522192524</v>
      </c>
      <c r="T189" s="51">
        <f>IMABS(IMDIV(D189,IMSUB(COMPLEX(1,0),IMPRODUCT(COMPLEX('B4 at 100Hz'!C$17,0),IMPRODUCT(C189,H189)))))</f>
        <v>6.5327397647592136</v>
      </c>
      <c r="U189" s="34">
        <f>20*LOG10('B4 at 100Hz'!C$28*50000*IMABS(N189))</f>
        <v>83.819665724347416</v>
      </c>
      <c r="V189" s="35">
        <f>20*LOG10('B4 at 100Hz'!C$28*50000*IMABS(P189))</f>
        <v>52.846622920480293</v>
      </c>
      <c r="W189" s="35">
        <f>20*LOG10('B4 at 100Hz'!C$28*50000*IMABS(R189))</f>
        <v>51.551008362997528</v>
      </c>
      <c r="X189" s="41">
        <f>1000*'B4 at 100Hz'!C$28*IMABS(H189)</f>
        <v>2.0155068351905694E-2</v>
      </c>
      <c r="Y189" s="41">
        <f>1000*'B4 at 100Hz'!C$28*IMABS(J189)</f>
        <v>3.3838294776983188E-4</v>
      </c>
      <c r="Z189" s="41">
        <f>'B4 at 100Hz'!C$28*IMABS(IMPRODUCT(C189,J189))</f>
        <v>1.2820520276734012E-3</v>
      </c>
      <c r="AA189" s="41">
        <f>1000*'B4 at 100Hz'!C$28*IMABS(L189)</f>
        <v>2.9149273929313362E-4</v>
      </c>
      <c r="AB189" s="54" t="str">
        <f t="shared" si="27"/>
        <v>0.289417649137814+0.134516084905708i</v>
      </c>
      <c r="AC189" s="41">
        <f>20*LOG10('B4 at 100Hz'!C$28*50000*IMABS(AB189))</f>
        <v>84.059315406086341</v>
      </c>
      <c r="AD189" s="41">
        <f t="shared" si="28"/>
        <v>15957.533701266208</v>
      </c>
      <c r="AE189" s="36">
        <f t="shared" si="29"/>
        <v>24.928152219260159</v>
      </c>
      <c r="AG189" s="78"/>
      <c r="AH189" s="2"/>
      <c r="AI189" s="2"/>
      <c r="AJ189" s="2"/>
      <c r="AK189" s="4"/>
      <c r="AL189" s="4"/>
      <c r="AM189" s="4"/>
      <c r="AN189" s="4"/>
      <c r="AO189" s="4"/>
      <c r="AP189" s="4"/>
      <c r="AQ189" s="5"/>
      <c r="AR189" s="5"/>
      <c r="AS189" s="4"/>
      <c r="AT189" s="12"/>
      <c r="AU189" s="12"/>
    </row>
    <row r="190" spans="2:47" x14ac:dyDescent="0.25">
      <c r="B190" s="38">
        <v>617</v>
      </c>
      <c r="C190" s="30" t="str">
        <f t="shared" si="20"/>
        <v>3876.7253345298i</v>
      </c>
      <c r="D190" s="31" t="str">
        <f>COMPLEX('B4 at 100Hz'!C$18,2*PI()*B190*'B4 at 100Hz'!C$19)</f>
        <v>6</v>
      </c>
      <c r="E190" s="32" t="str">
        <f>IMSUB(COMPLEX(1,0),IMDIV(COMPLEX('B4 at 100Hz'!C$38,0),IMSUM(COMPLEX('B4 at 100Hz'!C$38,0),IMPRODUCT(C190,COMPLEX('B4 at 100Hz'!C$39,0)))))</f>
        <v>0.999464202311635+0.0231411021604917i</v>
      </c>
      <c r="F190" s="32" t="str">
        <f>IMDIV(IMPRODUCT(C190,COMPLEX(('B4 at 100Hz'!C$39*'B4 at 100Hz'!C$13/'B4 at 100Hz'!C$23),0)),IMSUM(COMPLEX('B4 at 100Hz'!C$38,0),IMPRODUCT(C190,COMPLEX('B4 at 100Hz'!C$39,0))))</f>
        <v>0.593531233610302+0.0137423300210767i</v>
      </c>
      <c r="G190" s="43" t="str">
        <f>IMPRODUCT(F190,IMSUB(COMPLEX(1,0),IMDIV(IMPRODUCT(COMPLEX('B4 at 100Hz'!C$38,0),E190),IMSUM(COMPLEX(0-(2*PI()*B190)^2*'B4 at 100Hz'!C$37,0),IMPRODUCT(C190,COMPLEX(0,0)),IMPRODUCT(COMPLEX('B4 at 100Hz'!C$38,0),E190)))))</f>
        <v>0.609524944223832+0.0144933542899113i</v>
      </c>
      <c r="H190" s="45" t="str">
        <f>IMDIV(COMPLEX('B4 at 100Hz'!C$17,0),IMPRODUCT(D190,IMSUM(COMPLEX('B4 at 100Hz'!C$15-(2*PI()*B190)^2*'B4 at 100Hz'!C$14,0),IMPRODUCT(C190,IMSUM(COMPLEX('B4 at 100Hz'!C$16,0),IMDIV(COMPLEX('B4 at 100Hz'!C$17^2,0),D190))),IMPRODUCT(COMPLEX('B4 at 100Hz'!C$13*'B4 at 100Hz'!C$38/'B4 at 100Hz'!C$23,0),G190))))</f>
        <v>-0.0000177432276306613-7.53015287163131E-06i</v>
      </c>
      <c r="I190" s="40">
        <f t="shared" si="21"/>
        <v>-157.0038318766629</v>
      </c>
      <c r="J190" s="33" t="str">
        <f>IMPRODUCT(IMDIV(IMPRODUCT(COMPLEX(-'B4 at 100Hz'!C$38,0),F190),IMSUM(IMPRODUCT(COMPLEX('B4 at 100Hz'!C$38,0),E190),COMPLEX(Calculations!C$3-(2*PI()*B190)^2*'B4 at 100Hz'!C$37,0),IMPRODUCT(COMPLEX(Calculations!C$4,0),C190))),H190)</f>
        <v>-2.81221749472768E-07-1.27321117588786E-07i</v>
      </c>
      <c r="K190" s="40">
        <f t="shared" si="22"/>
        <v>-155.64170291237946</v>
      </c>
      <c r="L190" s="53" t="str">
        <f>IMSUM(IMPRODUCT(COMPLEX(-('B4 at 100Hz'!C$13/'B4 at 100Hz'!C$23),0),H190),IMDIV(IMPRODUCT(COMPLEX(-'B4 at 100Hz'!C$38,0),J190),IMSUM(COMPLEX('B4 at 100Hz'!C$38,0),IMPRODUCT(COMPLEX('B4 at 100Hz'!C$39,0),C190))),IMDIV(IMPRODUCT(COMPLEX('B4 at 100Hz'!C$39*'B4 at 100Hz'!C$13/'B4 at 100Hz'!C$23,0),C190,H190),IMSUM(COMPLEX('B4 at 100Hz'!C$38,0),IMPRODUCT(COMPLEX('B4 at 100Hz'!C$39,0),C190))))</f>
        <v>1.12224470788996E-07-2.47876884892427E-07i</v>
      </c>
      <c r="M190" s="41">
        <f t="shared" si="23"/>
        <v>-65.641702912375152</v>
      </c>
      <c r="N190" s="52" t="str">
        <f>IMPRODUCT(COMPLEX(('B4 at 100Hz'!C$9*'B4 at 100Hz'!C$13)/(2*PI()),0),C190,C190,H190)</f>
        <v>0.286152361665695+0.121441886040928i</v>
      </c>
      <c r="O190" s="41">
        <f t="shared" si="24"/>
        <v>22.996168123337107</v>
      </c>
      <c r="P190" s="39" t="str">
        <f>IMPRODUCT(COMPLEX(('B4 at 100Hz'!C$9*'B4 at 100Hz'!C$23)/(2*PI()),0),C190,C190,J190)</f>
        <v>0.00763725482844256+0.00345771200801743i</v>
      </c>
      <c r="Q190" s="36">
        <f t="shared" si="25"/>
        <v>24.358297087620549</v>
      </c>
      <c r="R190" s="54" t="str">
        <f>IMPRODUCT(COMPLEX(('B4 at 100Hz'!C$9*'B4 at 100Hz'!C$23)/(2*PI()),0),C190,C190,L190)</f>
        <v>-0.00304772615563885+0.00673169461307013i</v>
      </c>
      <c r="S190" s="46">
        <f t="shared" si="26"/>
        <v>114.35829708762485</v>
      </c>
      <c r="T190" s="51">
        <f>IMABS(IMDIV(D190,IMSUB(COMPLEX(1,0),IMPRODUCT(COMPLEX('B4 at 100Hz'!C$17,0),IMPRODUCT(C190,H190)))))</f>
        <v>6.5070821761014743</v>
      </c>
      <c r="U190" s="34">
        <f>20*LOG10('B4 at 100Hz'!C$28*50000*IMABS(N190))</f>
        <v>83.830578568418034</v>
      </c>
      <c r="V190" s="35">
        <f>20*LOG10('B4 at 100Hz'!C$28*50000*IMABS(P190))</f>
        <v>52.447929791479851</v>
      </c>
      <c r="W190" s="35">
        <f>20*LOG10('B4 at 100Hz'!C$28*50000*IMABS(R190))</f>
        <v>51.351672271859897</v>
      </c>
      <c r="X190" s="41">
        <f>1000*'B4 at 100Hz'!C$28*IMABS(H190)</f>
        <v>1.927499232227084E-2</v>
      </c>
      <c r="Y190" s="41">
        <f>1000*'B4 at 100Hz'!C$28*IMABS(J190)</f>
        <v>3.0870105176461867E-4</v>
      </c>
      <c r="Z190" s="41">
        <f>'B4 at 100Hz'!C$28*IMABS(IMPRODUCT(C190,J190))</f>
        <v>1.1967491881718904E-3</v>
      </c>
      <c r="AA190" s="41">
        <f>1000*'B4 at 100Hz'!C$28*IMABS(L190)</f>
        <v>2.7209792705539622E-4</v>
      </c>
      <c r="AB190" s="54" t="str">
        <f t="shared" si="27"/>
        <v>0.290741890338499+0.131631292662016i</v>
      </c>
      <c r="AC190" s="41">
        <f>20*LOG10('B4 at 100Hz'!C$28*50000*IMABS(AB190))</f>
        <v>84.059336352809581</v>
      </c>
      <c r="AD190" s="41">
        <f t="shared" si="28"/>
        <v>15957.572184191835</v>
      </c>
      <c r="AE190" s="36">
        <f t="shared" si="29"/>
        <v>24.358297087620603</v>
      </c>
      <c r="AG190" s="78"/>
      <c r="AH190" s="2"/>
      <c r="AI190" s="2"/>
      <c r="AJ190" s="2"/>
      <c r="AK190" s="4"/>
      <c r="AL190" s="4"/>
      <c r="AM190" s="4"/>
      <c r="AN190" s="4"/>
      <c r="AO190" s="4"/>
      <c r="AP190" s="4"/>
      <c r="AQ190" s="5"/>
      <c r="AR190" s="5"/>
      <c r="AS190" s="4"/>
      <c r="AT190" s="12"/>
      <c r="AU190" s="12"/>
    </row>
    <row r="191" spans="2:47" x14ac:dyDescent="0.25">
      <c r="B191" s="38">
        <v>631</v>
      </c>
      <c r="C191" s="30" t="str">
        <f t="shared" si="20"/>
        <v>3964.68992883032i</v>
      </c>
      <c r="D191" s="31" t="str">
        <f>COMPLEX('B4 at 100Hz'!C$18,2*PI()*B191*'B4 at 100Hz'!C$19)</f>
        <v>6</v>
      </c>
      <c r="E191" s="32" t="str">
        <f>IMSUB(COMPLEX(1,0),IMDIV(COMPLEX('B4 at 100Hz'!C$38,0),IMSUM(COMPLEX('B4 at 100Hz'!C$38,0),IMPRODUCT(C191,COMPLEX('B4 at 100Hz'!C$39,0)))))</f>
        <v>0.999487702004863+0.0226282024452085i</v>
      </c>
      <c r="F191" s="32" t="str">
        <f>IMDIV(IMPRODUCT(C191,COMPLEX(('B4 at 100Hz'!C$39*'B4 at 100Hz'!C$13/'B4 at 100Hz'!C$23),0)),IMSUM(COMPLEX('B4 at 100Hz'!C$38,0),IMPRODUCT(C191,COMPLEX('B4 at 100Hz'!C$39,0))))</f>
        <v>0.593545188889416+0.0134377448243019i</v>
      </c>
      <c r="G191" s="43" t="str">
        <f>IMPRODUCT(F191,IMSUB(COMPLEX(1,0),IMDIV(IMPRODUCT(COMPLEX('B4 at 100Hz'!C$38,0),E191),IMSUM(COMPLEX(0-(2*PI()*B191)^2*'B4 at 100Hz'!C$37,0),IMPRODUCT(C191,COMPLEX(0,0)),IMPRODUCT(COMPLEX('B4 at 100Hz'!C$38,0),E191)))))</f>
        <v>0.608820122717807+0.0141386654887657i</v>
      </c>
      <c r="H191" s="45" t="str">
        <f>IMDIV(COMPLEX('B4 at 100Hz'!C$17,0),IMPRODUCT(D191,IMSUM(COMPLEX('B4 at 100Hz'!C$15-(2*PI()*B191)^2*'B4 at 100Hz'!C$14,0),IMPRODUCT(C191,IMSUM(COMPLEX('B4 at 100Hz'!C$16,0),IMDIV(COMPLEX('B4 at 100Hz'!C$17^2,0),D191))),IMPRODUCT(COMPLEX('B4 at 100Hz'!C$13*'B4 at 100Hz'!C$38/'B4 at 100Hz'!C$23,0),G191))))</f>
        <v>-0.0000170483193670629-7.05595057418976E-06i</v>
      </c>
      <c r="I191" s="40">
        <f t="shared" si="21"/>
        <v>-157.5163373046056</v>
      </c>
      <c r="J191" s="33" t="str">
        <f>IMPRODUCT(IMDIV(IMPRODUCT(COMPLEX(-'B4 at 100Hz'!C$38,0),F191),IMSUM(IMPRODUCT(COMPLEX('B4 at 100Hz'!C$38,0),E191),COMPLEX(Calculations!C$3-(2*PI()*B191)^2*'B4 at 100Hz'!C$37,0),IMPRODUCT(COMPLEX(Calculations!C$4,0),C191))),H191)</f>
        <v>-2.58176922509081E-07-1.13944991577415E-07i</v>
      </c>
      <c r="K191" s="40">
        <f t="shared" si="22"/>
        <v>-156.18599317162187</v>
      </c>
      <c r="L191" s="53" t="str">
        <f>IMSUM(IMPRODUCT(COMPLEX(-('B4 at 100Hz'!C$13/'B4 at 100Hz'!C$23),0),H191),IMDIV(IMPRODUCT(COMPLEX(-'B4 at 100Hz'!C$38,0),J191),IMSUM(COMPLEX('B4 at 100Hz'!C$38,0),IMPRODUCT(COMPLEX('B4 at 100Hz'!C$39,0),C191))),IMDIV(IMPRODUCT(COMPLEX('B4 at 100Hz'!C$39*'B4 at 100Hz'!C$13/'B4 at 100Hz'!C$23,0),C191,H191),IMSUM(COMPLEX('B4 at 100Hz'!C$38,0),IMPRODUCT(COMPLEX('B4 at 100Hz'!C$39,0),C191))))</f>
        <v>1.02713270979123E-07-2.32728054433156E-07i</v>
      </c>
      <c r="M191" s="41">
        <f t="shared" si="23"/>
        <v>-66.185993171608189</v>
      </c>
      <c r="N191" s="52" t="str">
        <f>IMPRODUCT(COMPLEX(('B4 at 100Hz'!C$9*'B4 at 100Hz'!C$13)/(2*PI()),0),C191,C191,H191)</f>
        <v>0.287564104103986+0.1190168990727i</v>
      </c>
      <c r="O191" s="41">
        <f t="shared" si="24"/>
        <v>22.483662695394383</v>
      </c>
      <c r="P191" s="39" t="str">
        <f>IMPRODUCT(COMPLEX(('B4 at 100Hz'!C$9*'B4 at 100Hz'!C$23)/(2*PI()),0),C191,C191,J191)</f>
        <v>0.00733321108366355+0.00323647314036776i</v>
      </c>
      <c r="Q191" s="36">
        <f t="shared" si="25"/>
        <v>23.814006828378126</v>
      </c>
      <c r="R191" s="54" t="str">
        <f>IMPRODUCT(COMPLEX(('B4 at 100Hz'!C$9*'B4 at 100Hz'!C$23)/(2*PI()),0),C191,C191,L191)</f>
        <v>-0.00291744935939017+0.00661036599113015i</v>
      </c>
      <c r="S191" s="46">
        <f t="shared" si="26"/>
        <v>113.81400682839185</v>
      </c>
      <c r="T191" s="51">
        <f>IMABS(IMDIV(D191,IMSUB(COMPLEX(1,0),IMPRODUCT(COMPLEX('B4 at 100Hz'!C$17,0),IMPRODUCT(C191,H191)))))</f>
        <v>6.4832724057114666</v>
      </c>
      <c r="U191" s="34">
        <f>20*LOG10('B4 at 100Hz'!C$28*50000*IMABS(N191))</f>
        <v>83.840761166710905</v>
      </c>
      <c r="V191" s="35">
        <f>20*LOG10('B4 at 100Hz'!C$28*50000*IMABS(P191))</f>
        <v>52.058181641720765</v>
      </c>
      <c r="W191" s="35">
        <f>20*LOG10('B4 at 100Hz'!C$28*50000*IMABS(R191))</f>
        <v>51.156808026318132</v>
      </c>
      <c r="X191" s="41">
        <f>1000*'B4 at 100Hz'!C$28*IMABS(H191)</f>
        <v>1.8450789461342317E-2</v>
      </c>
      <c r="Y191" s="41">
        <f>1000*'B4 at 100Hz'!C$28*IMABS(J191)</f>
        <v>2.8220344509207742E-4</v>
      </c>
      <c r="Z191" s="41">
        <f>'B4 at 100Hz'!C$28*IMABS(IMPRODUCT(C191,J191))</f>
        <v>1.1188491566377805E-3</v>
      </c>
      <c r="AA191" s="41">
        <f>1000*'B4 at 100Hz'!C$28*IMABS(L191)</f>
        <v>2.5438624836156683E-4</v>
      </c>
      <c r="AB191" s="54" t="str">
        <f t="shared" si="27"/>
        <v>0.291979865828259+0.128863738204198i</v>
      </c>
      <c r="AC191" s="41">
        <f>20*LOG10('B4 at 100Hz'!C$28*50000*IMABS(AB191))</f>
        <v>84.059356011486216</v>
      </c>
      <c r="AD191" s="41">
        <f t="shared" si="28"/>
        <v>15957.608300826947</v>
      </c>
      <c r="AE191" s="36">
        <f t="shared" si="29"/>
        <v>23.81400682837813</v>
      </c>
      <c r="AG191" s="78"/>
      <c r="AH191" s="2"/>
      <c r="AI191" s="2"/>
      <c r="AJ191" s="2"/>
      <c r="AK191" s="4"/>
      <c r="AL191" s="4"/>
      <c r="AM191" s="4"/>
      <c r="AN191" s="4"/>
      <c r="AO191" s="4"/>
      <c r="AP191" s="4"/>
      <c r="AQ191" s="5"/>
      <c r="AR191" s="5"/>
      <c r="AS191" s="4"/>
      <c r="AT191" s="12"/>
      <c r="AU191" s="12"/>
    </row>
    <row r="192" spans="2:47" x14ac:dyDescent="0.25">
      <c r="B192" s="38">
        <v>646</v>
      </c>
      <c r="C192" s="30" t="str">
        <f t="shared" si="20"/>
        <v>4058.93770843801i</v>
      </c>
      <c r="D192" s="31" t="str">
        <f>COMPLEX('B4 at 100Hz'!C$18,2*PI()*B192*'B4 at 100Hz'!C$19)</f>
        <v>6</v>
      </c>
      <c r="E192" s="32" t="str">
        <f>IMSUB(COMPLEX(1,0),IMDIV(COMPLEX('B4 at 100Hz'!C$38,0),IMSUM(COMPLEX('B4 at 100Hz'!C$38,0),IMPRODUCT(C192,COMPLEX('B4 at 100Hz'!C$39,0)))))</f>
        <v>0.999511205229087+0.0221032995406697i</v>
      </c>
      <c r="F192" s="32" t="str">
        <f>IMDIV(IMPRODUCT(C192,COMPLEX(('B4 at 100Hz'!C$39*'B4 at 100Hz'!C$13/'B4 at 100Hz'!C$23),0)),IMSUM(COMPLEX('B4 at 100Hz'!C$38,0),IMPRODUCT(C192,COMPLEX('B4 at 100Hz'!C$39,0))))</f>
        <v>0.593559146265414+0.0131260315405885i</v>
      </c>
      <c r="G192" s="43" t="str">
        <f>IMPRODUCT(F192,IMSUB(COMPLEX(1,0),IMDIV(IMPRODUCT(COMPLEX('B4 at 100Hz'!C$38,0),E192),IMSUM(COMPLEX(0-(2*PI()*B192)^2*'B4 at 100Hz'!C$37,0),IMPRODUCT(C192,COMPLEX(0,0)),IMPRODUCT(COMPLEX('B4 at 100Hz'!C$38,0),E192)))))</f>
        <v>0.608116820405079+0.0137781219348712i</v>
      </c>
      <c r="H192" s="45" t="str">
        <f>IMDIV(COMPLEX('B4 at 100Hz'!C$17,0),IMPRODUCT(D192,IMSUM(COMPLEX('B4 at 100Hz'!C$15-(2*PI()*B192)^2*'B4 at 100Hz'!C$14,0),IMPRODUCT(C192,IMSUM(COMPLEX('B4 at 100Hz'!C$16,0),IMDIV(COMPLEX('B4 at 100Hz'!C$17^2,0),D192))),IMPRODUCT(COMPLEX('B4 at 100Hz'!C$13*'B4 at 100Hz'!C$38/'B4 at 100Hz'!C$23,0),G192))))</f>
        <v>-0.0000163458469178285-6.59066866711525E-06i</v>
      </c>
      <c r="I192" s="40">
        <f t="shared" si="21"/>
        <v>-158.04063788755536</v>
      </c>
      <c r="J192" s="33" t="str">
        <f>IMPRODUCT(IMDIV(IMPRODUCT(COMPLEX(-'B4 at 100Hz'!C$38,0),F192),IMSUM(IMPRODUCT(COMPLEX('B4 at 100Hz'!C$38,0),E192),COMPLEX(Calculations!C$3-(2*PI()*B192)^2*'B4 at 100Hz'!C$37,0),IMPRODUCT(COMPLEX(Calculations!C$4,0),C192))),H192)</f>
        <v>-2.36017248750831E-07-1.01436598312839E-07i</v>
      </c>
      <c r="K192" s="40">
        <f t="shared" si="22"/>
        <v>-156.74270767149957</v>
      </c>
      <c r="L192" s="53" t="str">
        <f>IMSUM(IMPRODUCT(COMPLEX(-('B4 at 100Hz'!C$13/'B4 at 100Hz'!C$23),0),H192),IMDIV(IMPRODUCT(COMPLEX(-'B4 at 100Hz'!C$38,0),J192),IMSUM(COMPLEX('B4 at 100Hz'!C$38,0),IMPRODUCT(COMPLEX('B4 at 100Hz'!C$39,0),C192))),IMDIV(IMPRODUCT(COMPLEX('B4 at 100Hz'!C$39*'B4 at 100Hz'!C$13/'B4 at 100Hz'!C$23,0),C192,H192),IMSUM(COMPLEX('B4 at 100Hz'!C$38,0),IMPRODUCT(COMPLEX('B4 at 100Hz'!C$39,0),C192))))</f>
        <v>9.36114893001901E-08-2.1781020384717E-07i</v>
      </c>
      <c r="M192" s="41">
        <f t="shared" si="23"/>
        <v>-66.742707671484752</v>
      </c>
      <c r="N192" s="52" t="str">
        <f>IMPRODUCT(COMPLEX(('B4 at 100Hz'!C$9*'B4 at 100Hz'!C$13)/(2*PI()),0),C192,C192,H192)</f>
        <v>0.288979373783193+0.116516893484311i</v>
      </c>
      <c r="O192" s="41">
        <f t="shared" si="24"/>
        <v>21.959362112444648</v>
      </c>
      <c r="P192" s="39" t="str">
        <f>IMPRODUCT(COMPLEX(('B4 at 100Hz'!C$9*'B4 at 100Hz'!C$23)/(2*PI()),0),C192,C192,J192)</f>
        <v>0.00702630224393266+0.00301979707887722i</v>
      </c>
      <c r="Q192" s="36">
        <f t="shared" si="25"/>
        <v>23.257292328500458</v>
      </c>
      <c r="R192" s="54" t="str">
        <f>IMPRODUCT(COMPLEX(('B4 at 100Hz'!C$9*'B4 at 100Hz'!C$23)/(2*PI()),0),C192,C192,L192)</f>
        <v>-0.00278684130422264+0.00648427321368567i</v>
      </c>
      <c r="S192" s="46">
        <f t="shared" si="26"/>
        <v>113.25729232851528</v>
      </c>
      <c r="T192" s="51">
        <f>IMABS(IMDIV(D192,IMSUB(COMPLEX(1,0),IMPRODUCT(COMPLEX('B4 at 100Hz'!C$17,0),IMPRODUCT(C192,H192)))))</f>
        <v>6.4596123799030964</v>
      </c>
      <c r="U192" s="34">
        <f>20*LOG10('B4 at 100Hz'!C$28*50000*IMABS(N192))</f>
        <v>83.850933287846686</v>
      </c>
      <c r="V192" s="35">
        <f>20*LOG10('B4 at 100Hz'!C$28*50000*IMABS(P192))</f>
        <v>51.650075044365629</v>
      </c>
      <c r="W192" s="35">
        <f>20*LOG10('B4 at 100Hz'!C$28*50000*IMABS(R192))</f>
        <v>50.952764603982118</v>
      </c>
      <c r="X192" s="41">
        <f>1000*'B4 at 100Hz'!C$28*IMABS(H192)</f>
        <v>1.7624517722218052E-2</v>
      </c>
      <c r="Y192" s="41">
        <f>1000*'B4 at 100Hz'!C$28*IMABS(J192)</f>
        <v>2.5689204967299374E-4</v>
      </c>
      <c r="Z192" s="41">
        <f>'B4 at 100Hz'!C$28*IMABS(IMPRODUCT(C192,J192))</f>
        <v>1.0427088274156449E-3</v>
      </c>
      <c r="AA192" s="41">
        <f>1000*'B4 at 100Hz'!C$28*IMABS(L192)</f>
        <v>2.3707466298393285E-4</v>
      </c>
      <c r="AB192" s="54" t="str">
        <f t="shared" si="27"/>
        <v>0.293218834722903+0.126020963776874i</v>
      </c>
      <c r="AC192" s="41">
        <f>20*LOG10('B4 at 100Hz'!C$28*50000*IMABS(AB192))</f>
        <v>84.059375764169062</v>
      </c>
      <c r="AD192" s="41">
        <f t="shared" si="28"/>
        <v>15957.644590251199</v>
      </c>
      <c r="AE192" s="36">
        <f t="shared" si="29"/>
        <v>23.25729232850049</v>
      </c>
      <c r="AG192" s="78"/>
      <c r="AH192" s="2"/>
      <c r="AI192" s="2"/>
      <c r="AJ192" s="2"/>
      <c r="AK192" s="4"/>
      <c r="AL192" s="4"/>
      <c r="AM192" s="4"/>
      <c r="AN192" s="4"/>
      <c r="AO192" s="4"/>
      <c r="AP192" s="4"/>
      <c r="AQ192" s="5"/>
      <c r="AR192" s="5"/>
      <c r="AS192" s="4"/>
      <c r="AT192" s="12"/>
      <c r="AU192" s="12"/>
    </row>
    <row r="193" spans="2:47" x14ac:dyDescent="0.25">
      <c r="B193" s="38">
        <v>661</v>
      </c>
      <c r="C193" s="30" t="str">
        <f t="shared" si="20"/>
        <v>4153.18548804571i</v>
      </c>
      <c r="D193" s="31" t="str">
        <f>COMPLEX('B4 at 100Hz'!C$18,2*PI()*B193*'B4 at 100Hz'!C$19)</f>
        <v>6</v>
      </c>
      <c r="E193" s="32" t="str">
        <f>IMSUB(COMPLEX(1,0),IMDIV(COMPLEX('B4 at 100Hz'!C$38,0),IMSUM(COMPLEX('B4 at 100Hz'!C$38,0),IMPRODUCT(C193,COMPLEX('B4 at 100Hz'!C$39,0)))))</f>
        <v>0.99953312760757+0.021602185597743i</v>
      </c>
      <c r="F193" s="32" t="str">
        <f>IMDIV(IMPRODUCT(C193,COMPLEX(('B4 at 100Hz'!C$39*'B4 at 100Hz'!C$13/'B4 at 100Hz'!C$23),0)),IMSUM(COMPLEX('B4 at 100Hz'!C$38,0),IMPRODUCT(C193,COMPLEX('B4 at 100Hz'!C$39,0))))</f>
        <v>0.593572164857092+0.0128284453178537i</v>
      </c>
      <c r="G193" s="43" t="str">
        <f>IMPRODUCT(F193,IMSUB(COMPLEX(1,0),IMDIV(IMPRODUCT(COMPLEX('B4 at 100Hz'!C$38,0),E193),IMSUM(COMPLEX(0-(2*PI()*B193)^2*'B4 at 100Hz'!C$37,0),IMPRODUCT(C193,COMPLEX(0,0)),IMPRODUCT(COMPLEX('B4 at 100Hz'!C$38,0),E193)))))</f>
        <v>0.607462282865589+0.01343616162422i</v>
      </c>
      <c r="H193" s="45" t="str">
        <f>IMDIV(COMPLEX('B4 at 100Hz'!C$17,0),IMPRODUCT(D193,IMSUM(COMPLEX('B4 at 100Hz'!C$15-(2*PI()*B193)^2*'B4 at 100Hz'!C$14,0),IMPRODUCT(C193,IMSUM(COMPLEX('B4 at 100Hz'!C$16,0),IMDIV(COMPLEX('B4 at 100Hz'!C$17^2,0),D193))),IMPRODUCT(COMPLEX('B4 at 100Hz'!C$13*'B4 at 100Hz'!C$38/'B4 at 100Hz'!C$23,0),G193))))</f>
        <v>-0.0000156838755704161-6.16508393098267E-06i</v>
      </c>
      <c r="I193" s="40">
        <f t="shared" si="21"/>
        <v>-158.54099371891394</v>
      </c>
      <c r="J193" s="33" t="str">
        <f>IMPRODUCT(IMDIV(IMPRODUCT(COMPLEX(-'B4 at 100Hz'!C$38,0),F193),IMSUM(IMPRODUCT(COMPLEX('B4 at 100Hz'!C$38,0),E193),COMPLEX(Calculations!C$3-(2*PI()*B193)^2*'B4 at 100Hz'!C$37,0),IMPRODUCT(COMPLEX(Calculations!C$4,0),C193))),H193)</f>
        <v>-2.16160994643453E-07-9.05378099434668E-08i</v>
      </c>
      <c r="K193" s="40">
        <f t="shared" si="22"/>
        <v>-157.27390295351412</v>
      </c>
      <c r="L193" s="53" t="str">
        <f>IMSUM(IMPRODUCT(COMPLEX(-('B4 at 100Hz'!C$13/'B4 at 100Hz'!C$23),0),H193),IMDIV(IMPRODUCT(COMPLEX(-'B4 at 100Hz'!C$38,0),J193),IMSUM(COMPLEX('B4 at 100Hz'!C$38,0),IMPRODUCT(COMPLEX('B4 at 100Hz'!C$39,0),C193))),IMDIV(IMPRODUCT(COMPLEX('B4 at 100Hz'!C$39*'B4 at 100Hz'!C$13/'B4 at 100Hz'!C$23,0),C193,H193),IMSUM(COMPLEX('B4 at 100Hz'!C$38,0),IMPRODUCT(COMPLEX('B4 at 100Hz'!C$39,0),C193))))</f>
        <v>8.54935605323405E-08-2.04117739227597E-07i</v>
      </c>
      <c r="M193" s="41">
        <f t="shared" si="23"/>
        <v>-67.273902953511168</v>
      </c>
      <c r="N193" s="52" t="str">
        <f>IMPRODUCT(COMPLEX(('B4 at 100Hz'!C$9*'B4 at 100Hz'!C$13)/(2*PI()),0),C193,C193,H193)</f>
        <v>0.290302442190339+0.114113307864327i</v>
      </c>
      <c r="O193" s="41">
        <f t="shared" si="24"/>
        <v>21.459006281086118</v>
      </c>
      <c r="P193" s="39" t="str">
        <f>IMPRODUCT(COMPLEX(('B4 at 100Hz'!C$9*'B4 at 100Hz'!C$23)/(2*PI()),0),C193,C193,J193)</f>
        <v>0.00673749253543914+0.0028219606394543i</v>
      </c>
      <c r="Q193" s="36">
        <f t="shared" si="25"/>
        <v>22.726097046485904</v>
      </c>
      <c r="R193" s="54" t="str">
        <f>IMPRODUCT(COMPLEX(('B4 at 100Hz'!C$9*'B4 at 100Hz'!C$23)/(2*PI()),0),C193,C193,L193)</f>
        <v>-0.00266473711811357+0.00636211795132162i</v>
      </c>
      <c r="S193" s="46">
        <f t="shared" si="26"/>
        <v>112.72609704648879</v>
      </c>
      <c r="T193" s="51">
        <f>IMABS(IMDIV(D193,IMSUB(COMPLEX(1,0),IMPRODUCT(COMPLEX('B4 at 100Hz'!C$17,0),IMPRODUCT(C193,H193)))))</f>
        <v>6.4376807041762572</v>
      </c>
      <c r="U193" s="34">
        <f>20*LOG10('B4 at 100Hz'!C$28*50000*IMABS(N193))</f>
        <v>83.860410428143396</v>
      </c>
      <c r="V193" s="35">
        <f>20*LOG10('B4 at 100Hz'!C$28*50000*IMABS(P193))</f>
        <v>51.251335894525852</v>
      </c>
      <c r="W193" s="35">
        <f>20*LOG10('B4 at 100Hz'!C$28*50000*IMABS(R193))</f>
        <v>50.753404283953437</v>
      </c>
      <c r="X193" s="41">
        <f>1000*'B4 at 100Hz'!C$28*IMABS(H193)</f>
        <v>1.6852068501651531E-2</v>
      </c>
      <c r="Y193" s="41">
        <f>1000*'B4 at 100Hz'!C$28*IMABS(J193)</f>
        <v>2.343558632392333E-4</v>
      </c>
      <c r="Z193" s="41">
        <f>'B4 at 100Hz'!C$28*IMABS(IMPRODUCT(C193,J193))</f>
        <v>9.7332337024360943E-4</v>
      </c>
      <c r="AA193" s="41">
        <f>1000*'B4 at 100Hz'!C$28*IMABS(L193)</f>
        <v>2.2129889371590237E-4</v>
      </c>
      <c r="AB193" s="54" t="str">
        <f t="shared" si="27"/>
        <v>0.294375197607665+0.123297386455103i</v>
      </c>
      <c r="AC193" s="41">
        <f>20*LOG10('B4 at 100Hz'!C$28*50000*IMABS(AB193))</f>
        <v>84.059394273951597</v>
      </c>
      <c r="AD193" s="41">
        <f t="shared" si="28"/>
        <v>15957.678596306763</v>
      </c>
      <c r="AE193" s="36">
        <f t="shared" si="29"/>
        <v>22.726097046485883</v>
      </c>
      <c r="AG193" s="78"/>
      <c r="AH193" s="2"/>
      <c r="AI193" s="2"/>
      <c r="AJ193" s="2"/>
      <c r="AK193" s="4"/>
      <c r="AL193" s="4"/>
      <c r="AM193" s="4"/>
      <c r="AN193" s="4"/>
      <c r="AO193" s="4"/>
      <c r="AP193" s="4"/>
      <c r="AQ193" s="5"/>
      <c r="AR193" s="5"/>
      <c r="AS193" s="4"/>
      <c r="AT193" s="12"/>
      <c r="AU193" s="12"/>
    </row>
    <row r="194" spans="2:47" x14ac:dyDescent="0.25">
      <c r="B194" s="38">
        <v>676</v>
      </c>
      <c r="C194" s="30" t="str">
        <f t="shared" si="20"/>
        <v>4247.4332676534i</v>
      </c>
      <c r="D194" s="31" t="str">
        <f>COMPLEX('B4 at 100Hz'!C$18,2*PI()*B194*'B4 at 100Hz'!C$19)</f>
        <v>6</v>
      </c>
      <c r="E194" s="32" t="str">
        <f>IMSUB(COMPLEX(1,0),IMDIV(COMPLEX('B4 at 100Hz'!C$38,0),IMSUM(COMPLEX('B4 at 100Hz'!C$38,0),IMPRODUCT(C194,COMPLEX('B4 at 100Hz'!C$39,0)))))</f>
        <v>0.999553607777652+0.0211232799614888i</v>
      </c>
      <c r="F194" s="32" t="str">
        <f>IMDIV(IMPRODUCT(C194,COMPLEX(('B4 at 100Hz'!C$39*'B4 at 100Hz'!C$13/'B4 at 100Hz'!C$23),0)),IMSUM(COMPLEX('B4 at 100Hz'!C$38,0),IMPRODUCT(C194,COMPLEX('B4 at 100Hz'!C$39,0))))</f>
        <v>0.59358432699415+0.0125440474850835i</v>
      </c>
      <c r="G194" s="43" t="str">
        <f>IMPRODUCT(F194,IMSUB(COMPLEX(1,0),IMDIV(IMPRODUCT(COMPLEX('B4 at 100Hz'!C$38,0),E194),IMSUM(COMPLEX(0-(2*PI()*B194)^2*'B4 at 100Hz'!C$37,0),IMPRODUCT(C194,COMPLEX(0,0)),IMPRODUCT(COMPLEX('B4 at 100Hz'!C$38,0),E194)))))</f>
        <v>0.606852074665317+0.013111346421724i</v>
      </c>
      <c r="H194" s="45" t="str">
        <f>IMDIV(COMPLEX('B4 at 100Hz'!C$17,0),IMPRODUCT(D194,IMSUM(COMPLEX('B4 at 100Hz'!C$15-(2*PI()*B194)^2*'B4 at 100Hz'!C$14,0),IMPRODUCT(C194,IMSUM(COMPLEX('B4 at 100Hz'!C$16,0),IMDIV(COMPLEX('B4 at 100Hz'!C$17^2,0),D194))),IMPRODUCT(COMPLEX('B4 at 100Hz'!C$13*'B4 at 100Hz'!C$38/'B4 at 100Hz'!C$23,0),G194))))</f>
        <v>-0.0000150595496381972-5.77508687410401E-06i</v>
      </c>
      <c r="I194" s="40">
        <f t="shared" si="21"/>
        <v>-159.01901175723239</v>
      </c>
      <c r="J194" s="33" t="str">
        <f>IMPRODUCT(IMDIV(IMPRODUCT(COMPLEX(-'B4 at 100Hz'!C$38,0),F194),IMSUM(IMPRODUCT(COMPLEX('B4 at 100Hz'!C$38,0),E194),COMPLEX(Calculations!C$3-(2*PI()*B194)^2*'B4 at 100Hz'!C$37,0),IMPRODUCT(COMPLEX(Calculations!C$4,0),C194))),H194)</f>
        <v>-1.98329885526667E-07-8.10124475505066E-08i</v>
      </c>
      <c r="K194" s="40">
        <f t="shared" si="22"/>
        <v>-157.7812999857386</v>
      </c>
      <c r="L194" s="53" t="str">
        <f>IMSUM(IMPRODUCT(COMPLEX(-('B4 at 100Hz'!C$13/'B4 at 100Hz'!C$23),0),H194),IMDIV(IMPRODUCT(COMPLEX(-'B4 at 100Hz'!C$38,0),J194),IMSUM(COMPLEX('B4 at 100Hz'!C$38,0),IMPRODUCT(COMPLEX('B4 at 100Hz'!C$39,0),C194))),IMDIV(IMPRODUCT(COMPLEX('B4 at 100Hz'!C$39*'B4 at 100Hz'!C$13/'B4 at 100Hz'!C$23,0),C194,H194),IMSUM(COMPLEX('B4 at 100Hz'!C$38,0),IMPRODUCT(COMPLEX('B4 at 100Hz'!C$39,0),C194))))</f>
        <v>7.82348779202426E-08-1.9153000373717E-07i</v>
      </c>
      <c r="M194" s="41">
        <f t="shared" si="23"/>
        <v>-67.781299985727415</v>
      </c>
      <c r="N194" s="52" t="str">
        <f>IMPRODUCT(COMPLEX(('B4 at 100Hz'!C$9*'B4 at 100Hz'!C$13)/(2*PI()),0),C194,C194,H194)</f>
        <v>0.291541080138836+0.11180115645035i</v>
      </c>
      <c r="O194" s="41">
        <f t="shared" si="24"/>
        <v>20.980988242767587</v>
      </c>
      <c r="P194" s="39" t="str">
        <f>IMPRODUCT(COMPLEX(('B4 at 100Hz'!C$9*'B4 at 100Hz'!C$23)/(2*PI()),0),C194,C194,J194)</f>
        <v>0.00646546255939584+0.00264096832956823i</v>
      </c>
      <c r="Q194" s="36">
        <f t="shared" si="25"/>
        <v>22.218700014261401</v>
      </c>
      <c r="R194" s="54" t="str">
        <f>IMPRODUCT(COMPLEX(('B4 at 100Hz'!C$9*'B4 at 100Hz'!C$23)/(2*PI()),0),C194,C194,L194)</f>
        <v>-0.0025504208439843+0.00624378955735904i</v>
      </c>
      <c r="S194" s="46">
        <f t="shared" si="26"/>
        <v>112.21870001427256</v>
      </c>
      <c r="T194" s="51">
        <f>IMABS(IMDIV(D194,IMSUB(COMPLEX(1,0),IMPRODUCT(COMPLEX('B4 at 100Hz'!C$17,0),IMPRODUCT(C194,H194)))))</f>
        <v>6.4173102486367979</v>
      </c>
      <c r="U194" s="34">
        <f>20*LOG10('B4 at 100Hz'!C$28*50000*IMABS(N194))</f>
        <v>83.869254704130299</v>
      </c>
      <c r="V194" s="35">
        <f>20*LOG10('B4 at 100Hz'!C$28*50000*IMABS(P194))</f>
        <v>50.861543805956664</v>
      </c>
      <c r="W194" s="35">
        <f>20*LOG10('B4 at 100Hz'!C$28*50000*IMABS(R194))</f>
        <v>50.558516924504424</v>
      </c>
      <c r="X194" s="41">
        <f>1000*'B4 at 100Hz'!C$28*IMABS(H194)</f>
        <v>1.6128907703523321E-2</v>
      </c>
      <c r="Y194" s="41">
        <f>1000*'B4 at 100Hz'!C$28*IMABS(J194)</f>
        <v>2.1423762543293931E-4</v>
      </c>
      <c r="Z194" s="41">
        <f>'B4 at 100Hz'!C$28*IMABS(IMPRODUCT(C194,J194))</f>
        <v>9.0996001744693476E-4</v>
      </c>
      <c r="AA194" s="41">
        <f>1000*'B4 at 100Hz'!C$28*IMABS(L194)</f>
        <v>2.0689233541810006E-4</v>
      </c>
      <c r="AB194" s="54" t="str">
        <f t="shared" si="27"/>
        <v>0.295456121854248+0.120685914337277i</v>
      </c>
      <c r="AC194" s="41">
        <f>20*LOG10('B4 at 100Hz'!C$28*50000*IMABS(AB194))</f>
        <v>84.059411643622113</v>
      </c>
      <c r="AD194" s="41">
        <f t="shared" si="28"/>
        <v>15957.710507821663</v>
      </c>
      <c r="AE194" s="36">
        <f t="shared" si="29"/>
        <v>22.21870001426133</v>
      </c>
      <c r="AG194" s="78"/>
      <c r="AH194" s="2"/>
      <c r="AI194" s="2"/>
      <c r="AJ194" s="2"/>
      <c r="AK194" s="4"/>
      <c r="AL194" s="4"/>
      <c r="AM194" s="4"/>
      <c r="AN194" s="4"/>
      <c r="AO194" s="4"/>
      <c r="AP194" s="4"/>
      <c r="AQ194" s="5"/>
      <c r="AR194" s="5"/>
      <c r="AS194" s="4"/>
      <c r="AT194" s="12"/>
      <c r="AU194" s="12"/>
    </row>
    <row r="195" spans="2:47" x14ac:dyDescent="0.25">
      <c r="B195" s="38">
        <v>692</v>
      </c>
      <c r="C195" s="30" t="str">
        <f t="shared" si="20"/>
        <v>4347.96423256827i</v>
      </c>
      <c r="D195" s="31" t="str">
        <f>COMPLEX('B4 at 100Hz'!C$18,2*PI()*B195*'B4 at 100Hz'!C$19)</f>
        <v>6</v>
      </c>
      <c r="E195" s="32" t="str">
        <f>IMSUB(COMPLEX(1,0),IMDIV(COMPLEX('B4 at 100Hz'!C$38,0),IMSUM(COMPLEX('B4 at 100Hz'!C$38,0),IMPRODUCT(C195,COMPLEX('B4 at 100Hz'!C$39,0)))))</f>
        <v>0.999574002859974+0.0206353014628401i</v>
      </c>
      <c r="F195" s="32" t="str">
        <f>IMDIV(IMPRODUCT(C195,COMPLEX(('B4 at 100Hz'!C$39*'B4 at 100Hz'!C$13/'B4 at 100Hz'!C$23),0)),IMSUM(COMPLEX('B4 at 100Hz'!C$38,0),IMPRODUCT(C195,COMPLEX('B4 at 100Hz'!C$39,0))))</f>
        <v>0.593596438601893+0.012254261738272i</v>
      </c>
      <c r="G195" s="43" t="str">
        <f>IMPRODUCT(F195,IMSUB(COMPLEX(1,0),IMDIV(IMPRODUCT(COMPLEX('B4 at 100Hz'!C$38,0),E195),IMSUM(COMPLEX(0-(2*PI()*B195)^2*'B4 at 100Hz'!C$37,0),IMPRODUCT(C195,COMPLEX(0,0)),IMPRODUCT(COMPLEX('B4 at 100Hz'!C$38,0),E195)))))</f>
        <v>0.606245616457746+0.012782322701824i</v>
      </c>
      <c r="H195" s="45" t="str">
        <f>IMDIV(COMPLEX('B4 at 100Hz'!C$17,0),IMPRODUCT(D195,IMSUM(COMPLEX('B4 at 100Hz'!C$15-(2*PI()*B195)^2*'B4 at 100Hz'!C$14,0),IMPRODUCT(C195,IMSUM(COMPLEX('B4 at 100Hz'!C$16,0),IMDIV(COMPLEX('B4 at 100Hz'!C$17^2,0),D195))),IMPRODUCT(COMPLEX('B4 at 100Hz'!C$13*'B4 at 100Hz'!C$38/'B4 at 100Hz'!C$23,0),G195))))</f>
        <v>-0.0000144321323679313-5.39425194295383E-06i</v>
      </c>
      <c r="I195" s="40">
        <f t="shared" si="21"/>
        <v>-159.50592584373638</v>
      </c>
      <c r="J195" s="33" t="str">
        <f>IMPRODUCT(IMDIV(IMPRODUCT(COMPLEX(-'B4 at 100Hz'!C$38,0),F195),IMSUM(IMPRODUCT(COMPLEX('B4 at 100Hz'!C$38,0),E195),COMPLEX(Calculations!C$3-(2*PI()*B195)^2*'B4 at 100Hz'!C$37,0),IMPRODUCT(COMPLEX(Calculations!C$4,0),C195))),H195)</f>
        <v>-1.81272050417791E-07-7.21440276923464E-08i</v>
      </c>
      <c r="K195" s="40">
        <f t="shared" si="22"/>
        <v>-158.29805789991093</v>
      </c>
      <c r="L195" s="53" t="str">
        <f>IMSUM(IMPRODUCT(COMPLEX(-('B4 at 100Hz'!C$13/'B4 at 100Hz'!C$23),0),H195),IMDIV(IMPRODUCT(COMPLEX(-'B4 at 100Hz'!C$38,0),J195),IMSUM(COMPLEX('B4 at 100Hz'!C$38,0),IMPRODUCT(COMPLEX('B4 at 100Hz'!C$39,0),C195))),IMDIV(IMPRODUCT(COMPLEX('B4 at 100Hz'!C$39*'B4 at 100Hz'!C$13/'B4 at 100Hz'!C$23,0),C195,H195),IMSUM(COMPLEX('B4 at 100Hz'!C$38,0),IMPRODUCT(COMPLEX('B4 at 100Hz'!C$39,0),C195))))</f>
        <v>7.131952451876E-08-1.79200369841581E-07i</v>
      </c>
      <c r="M195" s="41">
        <f t="shared" si="23"/>
        <v>-68.298057899899035</v>
      </c>
      <c r="N195" s="52" t="str">
        <f>IMPRODUCT(COMPLEX(('B4 at 100Hz'!C$9*'B4 at 100Hz'!C$13)/(2*PI()),0),C195,C195,H195)</f>
        <v>0.292777079732768+0.109430352420417i</v>
      </c>
      <c r="O195" s="41">
        <f t="shared" si="24"/>
        <v>20.494074156263601</v>
      </c>
      <c r="P195" s="39" t="str">
        <f>IMPRODUCT(COMPLEX(('B4 at 100Hz'!C$9*'B4 at 100Hz'!C$23)/(2*PI()),0),C195,C195,J195)</f>
        <v>0.00619242968865781+0.00246451020944369i</v>
      </c>
      <c r="Q195" s="36">
        <f t="shared" si="25"/>
        <v>21.701942100089095</v>
      </c>
      <c r="R195" s="54" t="str">
        <f>IMPRODUCT(COMPLEX(('B4 at 100Hz'!C$9*'B4 at 100Hz'!C$23)/(2*PI()),0),C195,C195,L195)</f>
        <v>-0.00243634437848+0.00612165906364435i</v>
      </c>
      <c r="S195" s="46">
        <f t="shared" si="26"/>
        <v>111.70194210010098</v>
      </c>
      <c r="T195" s="51">
        <f>IMABS(IMDIV(D195,IMSUB(COMPLEX(1,0),IMPRODUCT(COMPLEX('B4 at 100Hz'!C$17,0),IMPRODUCT(C195,H195)))))</f>
        <v>6.397137152130381</v>
      </c>
      <c r="U195" s="34">
        <f>20*LOG10('B4 at 100Hz'!C$28*50000*IMABS(N195))</f>
        <v>83.878053240850079</v>
      </c>
      <c r="V195" s="35">
        <f>20*LOG10('B4 at 100Hz'!C$28*50000*IMABS(P195))</f>
        <v>50.45518523985929</v>
      </c>
      <c r="W195" s="35">
        <f>20*LOG10('B4 at 100Hz'!C$28*50000*IMABS(R195))</f>
        <v>50.355346328709707</v>
      </c>
      <c r="X195" s="41">
        <f>1000*'B4 at 100Hz'!C$28*IMABS(H195)</f>
        <v>1.5407283949793082E-2</v>
      </c>
      <c r="Y195" s="41">
        <f>1000*'B4 at 100Hz'!C$28*IMABS(J195)</f>
        <v>1.9510078675993135E-4</v>
      </c>
      <c r="Z195" s="41">
        <f>'B4 at 100Hz'!C$28*IMABS(IMPRODUCT(C195,J195))</f>
        <v>8.482912425781102E-4</v>
      </c>
      <c r="AA195" s="41">
        <f>1000*'B4 at 100Hz'!C$28*IMABS(L195)</f>
        <v>1.9287106348268374E-4</v>
      </c>
      <c r="AB195" s="54" t="str">
        <f t="shared" si="27"/>
        <v>0.296533165042946+0.118016521693505i</v>
      </c>
      <c r="AC195" s="41">
        <f>20*LOG10('B4 at 100Hz'!C$28*50000*IMABS(AB195))</f>
        <v>84.059429018129691</v>
      </c>
      <c r="AD195" s="41">
        <f t="shared" si="28"/>
        <v>15957.742428287051</v>
      </c>
      <c r="AE195" s="36">
        <f t="shared" si="29"/>
        <v>21.701942100089031</v>
      </c>
      <c r="AG195" s="78"/>
      <c r="AH195" s="2"/>
      <c r="AI195" s="2"/>
      <c r="AJ195" s="2"/>
      <c r="AK195" s="4"/>
      <c r="AL195" s="4"/>
      <c r="AM195" s="4"/>
      <c r="AN195" s="4"/>
      <c r="AO195" s="4"/>
      <c r="AP195" s="4"/>
      <c r="AQ195" s="5"/>
      <c r="AR195" s="5"/>
      <c r="AS195" s="4"/>
      <c r="AT195" s="12"/>
      <c r="AU195" s="12"/>
    </row>
    <row r="196" spans="2:47" x14ac:dyDescent="0.25">
      <c r="B196" s="38">
        <v>708</v>
      </c>
      <c r="C196" s="30" t="str">
        <f t="shared" si="20"/>
        <v>4448.49519748315i</v>
      </c>
      <c r="D196" s="31" t="str">
        <f>COMPLEX('B4 at 100Hz'!C$18,2*PI()*B196*'B4 at 100Hz'!C$19)</f>
        <v>6</v>
      </c>
      <c r="E196" s="32" t="str">
        <f>IMSUB(COMPLEX(1,0),IMDIV(COMPLEX('B4 at 100Hz'!C$38,0),IMSUM(COMPLEX('B4 at 100Hz'!C$38,0),IMPRODUCT(C196,COMPLEX('B4 at 100Hz'!C$39,0)))))</f>
        <v>0.999593031660183+0.0201693509213111i</v>
      </c>
      <c r="F196" s="32" t="str">
        <f>IMDIV(IMPRODUCT(C196,COMPLEX(('B4 at 100Hz'!C$39*'B4 at 100Hz'!C$13/'B4 at 100Hz'!C$23),0)),IMSUM(COMPLEX('B4 at 100Hz'!C$38,0),IMPRODUCT(C196,COMPLEX('B4 at 100Hz'!C$39,0))))</f>
        <v>0.593607738843797+0.0119775572809482i</v>
      </c>
      <c r="G196" s="43" t="str">
        <f>IMPRODUCT(F196,IMSUB(COMPLEX(1,0),IMDIV(IMPRODUCT(COMPLEX('B4 at 100Hz'!C$38,0),E196),IMSUM(COMPLEX(0-(2*PI()*B196)^2*'B4 at 100Hz'!C$37,0),IMPRODUCT(C196,COMPLEX(0,0)),IMPRODUCT(COMPLEX('B4 at 100Hz'!C$38,0),E196)))))</f>
        <v>0.605680875394371+0.0124699335294614i</v>
      </c>
      <c r="H196" s="45" t="str">
        <f>IMDIV(COMPLEX('B4 at 100Hz'!C$17,0),IMPRODUCT(D196,IMSUM(COMPLEX('B4 at 100Hz'!C$15-(2*PI()*B196)^2*'B4 at 100Hz'!C$14,0),IMPRODUCT(C196,IMSUM(COMPLEX('B4 at 100Hz'!C$16,0),IMDIV(COMPLEX('B4 at 100Hz'!C$17^2,0),D196))),IMPRODUCT(COMPLEX('B4 at 100Hz'!C$13*'B4 at 100Hz'!C$38/'B4 at 100Hz'!C$23,0),G196))))</f>
        <v>-0.0000138416150098786-0.0000050459498628367i</v>
      </c>
      <c r="I196" s="40">
        <f t="shared" si="21"/>
        <v>-159.97071290685136</v>
      </c>
      <c r="J196" s="33" t="str">
        <f>IMPRODUCT(IMDIV(IMPRODUCT(COMPLEX(-'B4 at 100Hz'!C$38,0),F196),IMSUM(IMPRODUCT(COMPLEX('B4 at 100Hz'!C$38,0),E196),COMPLEX(Calculations!C$3-(2*PI()*B196)^2*'B4 at 100Hz'!C$37,0),IMPRODUCT(COMPLEX(Calculations!C$4,0),C196))),H196)</f>
        <v>-1.65993944042911E-07-6.44139485227867E-08i</v>
      </c>
      <c r="K196" s="40">
        <f t="shared" si="22"/>
        <v>-158.79125741008224</v>
      </c>
      <c r="L196" s="53" t="str">
        <f>IMSUM(IMPRODUCT(COMPLEX(-('B4 at 100Hz'!C$13/'B4 at 100Hz'!C$23),0),H196),IMDIV(IMPRODUCT(COMPLEX(-'B4 at 100Hz'!C$38,0),J196),IMSUM(COMPLEX('B4 at 100Hz'!C$38,0),IMPRODUCT(COMPLEX('B4 at 100Hz'!C$39,0),C196))),IMDIV(IMPRODUCT(COMPLEX('B4 at 100Hz'!C$39*'B4 at 100Hz'!C$13/'B4 at 100Hz'!C$23,0),C196,H196),IMSUM(COMPLEX('B4 at 100Hz'!C$38,0),IMPRODUCT(COMPLEX('B4 at 100Hz'!C$39,0),C196))))</f>
        <v>6.51501079345105E-08-1.67891017689102E-07i</v>
      </c>
      <c r="M196" s="41">
        <f t="shared" si="23"/>
        <v>-68.791257410070372</v>
      </c>
      <c r="N196" s="52" t="str">
        <f>IMPRODUCT(COMPLEX(('B4 at 100Hz'!C$9*'B4 at 100Hz'!C$13)/(2*PI()),0),C196,C196,H196)</f>
        <v>0.293932537084103+0.10715287516119i</v>
      </c>
      <c r="O196" s="41">
        <f t="shared" si="24"/>
        <v>20.029287093148668</v>
      </c>
      <c r="P196" s="39" t="str">
        <f>IMPRODUCT(COMPLEX(('B4 at 100Hz'!C$9*'B4 at 100Hz'!C$23)/(2*PI()),0),C196,C196,J196)</f>
        <v>0.00593576648555359+0.00230337413240143i</v>
      </c>
      <c r="Q196" s="36">
        <f t="shared" si="25"/>
        <v>21.208742589917748</v>
      </c>
      <c r="R196" s="54" t="str">
        <f>IMPRODUCT(COMPLEX(('B4 at 100Hz'!C$9*'B4 at 100Hz'!C$23)/(2*PI()),0),C196,C196,L196)</f>
        <v>-0.00232969840820155+0.00600360381681657i</v>
      </c>
      <c r="S196" s="46">
        <f t="shared" si="26"/>
        <v>111.20874258992966</v>
      </c>
      <c r="T196" s="51">
        <f>IMABS(IMDIV(D196,IMSUB(COMPLEX(1,0),IMPRODUCT(COMPLEX('B4 at 100Hz'!C$17,0),IMPRODUCT(C196,H196)))))</f>
        <v>6.3784161140730031</v>
      </c>
      <c r="U196" s="34">
        <f>20*LOG10('B4 at 100Hz'!C$28*50000*IMABS(N196))</f>
        <v>83.88625428077944</v>
      </c>
      <c r="V196" s="35">
        <f>20*LOG10('B4 at 100Hz'!C$28*50000*IMABS(P196))</f>
        <v>50.058114992473904</v>
      </c>
      <c r="W196" s="35">
        <f>20*LOG10('B4 at 100Hz'!C$28*50000*IMABS(R196))</f>
        <v>50.156819345984132</v>
      </c>
      <c r="X196" s="41">
        <f>1000*'B4 at 100Hz'!C$28*IMABS(H196)</f>
        <v>1.4732681904526354E-2</v>
      </c>
      <c r="Y196" s="41">
        <f>1000*'B4 at 100Hz'!C$28*IMABS(J196)</f>
        <v>1.7805377340347853E-4</v>
      </c>
      <c r="Z196" s="41">
        <f>'B4 at 100Hz'!C$28*IMABS(IMPRODUCT(C196,J196))</f>
        <v>7.9207135587912683E-4</v>
      </c>
      <c r="AA196" s="41">
        <f>1000*'B4 at 100Hz'!C$28*IMABS(L196)</f>
        <v>1.8008867367094668E-4</v>
      </c>
      <c r="AB196" s="54" t="str">
        <f t="shared" si="27"/>
        <v>0.297538605161455+0.115459853110408i</v>
      </c>
      <c r="AC196" s="41">
        <f>20*LOG10('B4 at 100Hz'!C$28*50000*IMABS(AB196))</f>
        <v>84.059445300064709</v>
      </c>
      <c r="AD196" s="41">
        <f t="shared" si="28"/>
        <v>15957.772341534799</v>
      </c>
      <c r="AE196" s="36">
        <f t="shared" si="29"/>
        <v>21.208742589917804</v>
      </c>
      <c r="AG196" s="78"/>
      <c r="AH196" s="2"/>
      <c r="AI196" s="2"/>
      <c r="AJ196" s="2"/>
      <c r="AK196" s="4"/>
      <c r="AL196" s="4"/>
      <c r="AM196" s="4"/>
      <c r="AN196" s="4"/>
      <c r="AO196" s="4"/>
      <c r="AP196" s="4"/>
      <c r="AQ196" s="5"/>
      <c r="AR196" s="5"/>
      <c r="AS196" s="4"/>
      <c r="AT196" s="12"/>
      <c r="AU196" s="12"/>
    </row>
    <row r="197" spans="2:47" x14ac:dyDescent="0.25">
      <c r="B197" s="38">
        <v>724</v>
      </c>
      <c r="C197" s="30" t="str">
        <f t="shared" si="20"/>
        <v>4549.02616239802i</v>
      </c>
      <c r="D197" s="31" t="str">
        <f>COMPLEX('B4 at 100Hz'!C$18,2*PI()*B197*'B4 at 100Hz'!C$19)</f>
        <v>6</v>
      </c>
      <c r="E197" s="32" t="str">
        <f>IMSUB(COMPLEX(1,0),IMDIV(COMPLEX('B4 at 100Hz'!C$38,0),IMSUM(COMPLEX('B4 at 100Hz'!C$38,0),IMPRODUCT(C197,COMPLEX('B4 at 100Hz'!C$39,0)))))</f>
        <v>0.999610813530488+0.0197239702748715i</v>
      </c>
      <c r="F197" s="32" t="str">
        <f>IMDIV(IMPRODUCT(C197,COMPLEX(('B4 at 100Hz'!C$39*'B4 at 100Hz'!C$13/'B4 at 100Hz'!C$23),0)),IMSUM(COMPLEX('B4 at 100Hz'!C$38,0),IMPRODUCT(C197,COMPLEX('B4 at 100Hz'!C$39,0))))</f>
        <v>0.593618298597106+0.0117130682438261i</v>
      </c>
      <c r="G197" s="43" t="str">
        <f>IMPRODUCT(F197,IMSUB(COMPLEX(1,0),IMDIV(IMPRODUCT(COMPLEX('B4 at 100Hz'!C$38,0),E197),IMSUM(COMPLEX(0-(2*PI()*B197)^2*'B4 at 100Hz'!C$37,0),IMPRODUCT(C197,COMPLEX(0,0)),IMPRODUCT(COMPLEX('B4 at 100Hz'!C$38,0),E197)))))</f>
        <v>0.605154089504117+0.0121729180225387i</v>
      </c>
      <c r="H197" s="45" t="str">
        <f>IMDIV(COMPLEX('B4 at 100Hz'!C$17,0),IMPRODUCT(D197,IMSUM(COMPLEX('B4 at 100Hz'!C$15-(2*PI()*B197)^2*'B4 at 100Hz'!C$14,0),IMPRODUCT(C197,IMSUM(COMPLEX('B4 at 100Hz'!C$16,0),IMDIV(COMPLEX('B4 at 100Hz'!C$17^2,0),D197))),IMPRODUCT(COMPLEX('B4 at 100Hz'!C$13*'B4 at 100Hz'!C$38/'B4 at 100Hz'!C$23,0),G197))))</f>
        <v>-0.000013285303510959-0.0000047268041640578i</v>
      </c>
      <c r="I197" s="40">
        <f t="shared" si="21"/>
        <v>-160.4148503061154</v>
      </c>
      <c r="J197" s="33" t="str">
        <f>IMPRODUCT(IMDIV(IMPRODUCT(COMPLEX(-'B4 at 100Hz'!C$38,0),F197),IMSUM(IMPRODUCT(COMPLEX('B4 at 100Hz'!C$38,0),E197),COMPLEX(Calculations!C$3-(2*PI()*B197)^2*'B4 at 100Hz'!C$37,0),IMPRODUCT(COMPLEX(Calculations!C$4,0),C197))),H197)</f>
        <v>-1.52279325080938E-07-5.76555542548326E-08i</v>
      </c>
      <c r="K197" s="40">
        <f t="shared" si="22"/>
        <v>-159.26247805669774</v>
      </c>
      <c r="L197" s="53" t="str">
        <f>IMSUM(IMPRODUCT(COMPLEX(-('B4 at 100Hz'!C$13/'B4 at 100Hz'!C$23),0),H197),IMDIV(IMPRODUCT(COMPLEX(-'B4 at 100Hz'!C$38,0),J197),IMSUM(COMPLEX('B4 at 100Hz'!C$38,0),IMPRODUCT(COMPLEX('B4 at 100Hz'!C$39,0),C197))),IMDIV(IMPRODUCT(COMPLEX('B4 at 100Hz'!C$39*'B4 at 100Hz'!C$13/'B4 at 100Hz'!C$23,0),C197,H197),IMSUM(COMPLEX('B4 at 100Hz'!C$38,0),IMPRODUCT(COMPLEX('B4 at 100Hz'!C$39,0),C197))))</f>
        <v>5.96323161150213E-08-1.57500330512276E-07i</v>
      </c>
      <c r="M197" s="41">
        <f t="shared" si="23"/>
        <v>-69.262478056689417</v>
      </c>
      <c r="N197" s="52" t="str">
        <f>IMPRODUCT(COMPLEX(('B4 at 100Hz'!C$9*'B4 at 100Hz'!C$13)/(2*PI()),0),C197,C197,H197)</f>
        <v>0.295014250789551+0.104963698265391i</v>
      </c>
      <c r="O197" s="41">
        <f t="shared" si="24"/>
        <v>19.58514969388456</v>
      </c>
      <c r="P197" s="39" t="str">
        <f>IMPRODUCT(COMPLEX(('B4 at 100Hz'!C$9*'B4 at 100Hz'!C$23)/(2*PI()),0),C197,C197,J197)</f>
        <v>0.00569424466688408+0.0021559383203027i</v>
      </c>
      <c r="Q197" s="36">
        <f t="shared" si="25"/>
        <v>20.737521943302259</v>
      </c>
      <c r="R197" s="54" t="str">
        <f>IMPRODUCT(COMPLEX(('B4 at 100Hz'!C$9*'B4 at 100Hz'!C$23)/(2*PI()),0),C197,C197,L197)</f>
        <v>-0.00222985620557108+0.0058894759126055i</v>
      </c>
      <c r="S197" s="46">
        <f t="shared" si="26"/>
        <v>110.73752194331058</v>
      </c>
      <c r="T197" s="51">
        <f>IMABS(IMDIV(D197,IMSUB(COMPLEX(1,0),IMPRODUCT(COMPLEX('B4 at 100Hz'!C$17,0),IMPRODUCT(C197,H197)))))</f>
        <v>6.3610090018078704</v>
      </c>
      <c r="U197" s="34">
        <f>20*LOG10('B4 at 100Hz'!C$28*50000*IMABS(N197))</f>
        <v>83.893910886470934</v>
      </c>
      <c r="V197" s="35">
        <f>20*LOG10('B4 at 100Hz'!C$28*50000*IMABS(P197))</f>
        <v>49.669917931093067</v>
      </c>
      <c r="W197" s="35">
        <f>20*LOG10('B4 at 100Hz'!C$28*50000*IMABS(R197))</f>
        <v>49.962728454750874</v>
      </c>
      <c r="X197" s="41">
        <f>1000*'B4 at 100Hz'!C$28*IMABS(H197)</f>
        <v>1.4101133535416708E-2</v>
      </c>
      <c r="Y197" s="41">
        <f>1000*'B4 at 100Hz'!C$28*IMABS(J197)</f>
        <v>1.6282860861512616E-4</v>
      </c>
      <c r="Z197" s="41">
        <f>'B4 at 100Hz'!C$28*IMABS(IMPRODUCT(C197,J197))</f>
        <v>7.4071160057707669E-4</v>
      </c>
      <c r="AA197" s="41">
        <f>1000*'B4 at 100Hz'!C$28*IMABS(L197)</f>
        <v>1.6841130376764503E-4</v>
      </c>
      <c r="AB197" s="54" t="str">
        <f t="shared" si="27"/>
        <v>0.298478639250864+0.113009112498299i</v>
      </c>
      <c r="AC197" s="41">
        <f>20*LOG10('B4 at 100Hz'!C$28*50000*IMABS(AB197))</f>
        <v>84.059460578978957</v>
      </c>
      <c r="AD197" s="41">
        <f t="shared" si="28"/>
        <v>15957.800412079107</v>
      </c>
      <c r="AE197" s="36">
        <f t="shared" si="29"/>
        <v>20.737521943302223</v>
      </c>
      <c r="AG197" s="78"/>
      <c r="AH197" s="2"/>
      <c r="AI197" s="2"/>
      <c r="AJ197" s="2"/>
      <c r="AK197" s="4"/>
      <c r="AL197" s="4"/>
      <c r="AM197" s="4"/>
      <c r="AN197" s="4"/>
      <c r="AO197" s="4"/>
      <c r="AP197" s="4"/>
      <c r="AQ197" s="5"/>
      <c r="AR197" s="5"/>
      <c r="AS197" s="4"/>
      <c r="AT197" s="12"/>
      <c r="AU197" s="12"/>
    </row>
    <row r="198" spans="2:47" x14ac:dyDescent="0.25">
      <c r="B198" s="38">
        <v>741</v>
      </c>
      <c r="C198" s="30" t="str">
        <f t="shared" si="20"/>
        <v>4655.84031262007i</v>
      </c>
      <c r="D198" s="31" t="str">
        <f>COMPLEX('B4 at 100Hz'!C$18,2*PI()*B198*'B4 at 100Hz'!C$19)</f>
        <v>6</v>
      </c>
      <c r="E198" s="32" t="str">
        <f>IMSUB(COMPLEX(1,0),IMDIV(COMPLEX('B4 at 100Hz'!C$38,0),IMSUM(COMPLEX('B4 at 100Hz'!C$38,0),IMPRODUCT(C198,COMPLEX('B4 at 100Hz'!C$39,0)))))</f>
        <v>0.999628459538631+0.0192718037312248i</v>
      </c>
      <c r="F198" s="32" t="str">
        <f>IMDIV(IMPRODUCT(C198,COMPLEX(('B4 at 100Hz'!C$39*'B4 at 100Hz'!C$13/'B4 at 100Hz'!C$23),0)),IMSUM(COMPLEX('B4 at 100Hz'!C$38,0),IMPRODUCT(C198,COMPLEX('B4 at 100Hz'!C$39,0))))</f>
        <v>0.59362877766875+0.0114445494056054i</v>
      </c>
      <c r="G198" s="43" t="str">
        <f>IMPRODUCT(F198,IMSUB(COMPLEX(1,0),IMDIV(IMPRODUCT(COMPLEX('B4 at 100Hz'!C$38,0),E198),IMSUM(COMPLEX(0-(2*PI()*B198)^2*'B4 at 100Hz'!C$37,0),IMPRODUCT(C198,COMPLEX(0,0)),IMPRODUCT(COMPLEX('B4 at 100Hz'!C$38,0),E198)))))</f>
        <v>0.604632232062447+0.0118729171618862i</v>
      </c>
      <c r="H198" s="45" t="str">
        <f>IMDIV(COMPLEX('B4 at 100Hz'!C$17,0),IMPRODUCT(D198,IMSUM(COMPLEX('B4 at 100Hz'!C$15-(2*PI()*B198)^2*'B4 at 100Hz'!C$14,0),IMPRODUCT(C198,IMSUM(COMPLEX('B4 at 100Hz'!C$16,0),IMDIV(COMPLEX('B4 at 100Hz'!C$17^2,0),D198))),IMPRODUCT(COMPLEX('B4 at 100Hz'!C$13*'B4 at 100Hz'!C$38/'B4 at 100Hz'!C$23,0),G198))))</f>
        <v>-0.0000127289427089027-4.41634553060836E-06i</v>
      </c>
      <c r="I198" s="40">
        <f t="shared" si="21"/>
        <v>-160.86562665838252</v>
      </c>
      <c r="J198" s="33" t="str">
        <f>IMPRODUCT(IMDIV(IMPRODUCT(COMPLEX(-'B4 at 100Hz'!C$38,0),F198),IMSUM(IMPRODUCT(COMPLEX('B4 at 100Hz'!C$38,0),E198),COMPLEX(Calculations!C$3-(2*PI()*B198)^2*'B4 at 100Hz'!C$37,0),IMPRODUCT(COMPLEX(Calculations!C$4,0),C198))),H198)</f>
        <v>-1.39212504844197E-07-5.1383940403546E-08i</v>
      </c>
      <c r="K198" s="40">
        <f t="shared" si="22"/>
        <v>-159.74067732244836</v>
      </c>
      <c r="L198" s="53" t="str">
        <f>IMSUM(IMPRODUCT(COMPLEX(-('B4 at 100Hz'!C$13/'B4 at 100Hz'!C$23),0),H198),IMDIV(IMPRODUCT(COMPLEX(-'B4 at 100Hz'!C$38,0),J198),IMSUM(COMPLEX('B4 at 100Hz'!C$38,0),IMPRODUCT(COMPLEX('B4 at 100Hz'!C$39,0),C198))),IMDIV(IMPRODUCT(COMPLEX('B4 at 100Hz'!C$39*'B4 at 100Hz'!C$13/'B4 at 100Hz'!C$23,0),C198,H198),IMSUM(COMPLEX('B4 at 100Hz'!C$38,0),IMPRODUCT(COMPLEX('B4 at 100Hz'!C$39,0),C198))))</f>
        <v>5.43935711986524E-08-1.47366380127925E-07i</v>
      </c>
      <c r="M198" s="41">
        <f t="shared" si="23"/>
        <v>-69.740677322433697</v>
      </c>
      <c r="N198" s="52" t="str">
        <f>IMPRODUCT(COMPLEX(('B4 at 100Hz'!C$9*'B4 at 100Hz'!C$13)/(2*PI()),0),C198,C198,H198)</f>
        <v>0.296089584155972+0.102729185098174i</v>
      </c>
      <c r="O198" s="41">
        <f t="shared" si="24"/>
        <v>19.134373341617497</v>
      </c>
      <c r="P198" s="39" t="str">
        <f>IMPRODUCT(COMPLEX(('B4 at 100Hz'!C$9*'B4 at 100Hz'!C$23)/(2*PI()),0),C198,C198,J198)</f>
        <v>0.00545296501998714+0.00201271308150964i</v>
      </c>
      <c r="Q198" s="36">
        <f t="shared" si="25"/>
        <v>20.25932267755158</v>
      </c>
      <c r="R198" s="54" t="str">
        <f>IMPRODUCT(COMPLEX(('B4 at 100Hz'!C$9*'B4 at 100Hz'!C$23)/(2*PI()),0),C198,C198,L198)</f>
        <v>-0.00213060056199969+0.00577235297115767i</v>
      </c>
      <c r="S198" s="46">
        <f t="shared" si="26"/>
        <v>110.25932267756627</v>
      </c>
      <c r="T198" s="51">
        <f>IMABS(IMDIV(D198,IMSUB(COMPLEX(1,0),IMPRODUCT(COMPLEX('B4 at 100Hz'!C$17,0),IMPRODUCT(C198,H198)))))</f>
        <v>6.3438175466245319</v>
      </c>
      <c r="U198" s="34">
        <f>20*LOG10('B4 at 100Hz'!C$28*50000*IMABS(N198))</f>
        <v>83.901502289255617</v>
      </c>
      <c r="V198" s="35">
        <f>20*LOG10('B4 at 100Hz'!C$28*50000*IMABS(P198))</f>
        <v>49.266747484456211</v>
      </c>
      <c r="W198" s="35">
        <f>20*LOG10('B4 at 100Hz'!C$28*50000*IMABS(R198))</f>
        <v>49.761150843758244</v>
      </c>
      <c r="X198" s="41">
        <f>1000*'B4 at 100Hz'!C$28*IMABS(H198)</f>
        <v>1.3473310295998221E-2</v>
      </c>
      <c r="Y198" s="41">
        <f>1000*'B4 at 100Hz'!C$28*IMABS(J198)</f>
        <v>1.4839282609476354E-4</v>
      </c>
      <c r="Z198" s="41">
        <f>'B4 at 100Hz'!C$28*IMABS(IMPRODUCT(C198,J198))</f>
        <v>6.9089330183561947E-4</v>
      </c>
      <c r="AA198" s="41">
        <f>1000*'B4 at 100Hz'!C$28*IMABS(L198)</f>
        <v>1.5708440590889649E-4</v>
      </c>
      <c r="AB198" s="54" t="str">
        <f t="shared" si="27"/>
        <v>0.299411948613959+0.110514251150841i</v>
      </c>
      <c r="AC198" s="41">
        <f>20*LOG10('B4 at 100Hz'!C$28*50000*IMABS(AB198))</f>
        <v>84.059475803629425</v>
      </c>
      <c r="AD198" s="41">
        <f t="shared" si="28"/>
        <v>15957.828382978636</v>
      </c>
      <c r="AE198" s="36">
        <f t="shared" si="29"/>
        <v>20.259322677551651</v>
      </c>
      <c r="AG198" s="78"/>
      <c r="AH198" s="2"/>
      <c r="AI198" s="2"/>
      <c r="AJ198" s="2"/>
      <c r="AK198" s="4"/>
      <c r="AL198" s="4"/>
      <c r="AM198" s="4"/>
      <c r="AN198" s="4"/>
      <c r="AO198" s="4"/>
      <c r="AP198" s="4"/>
      <c r="AQ198" s="5"/>
      <c r="AR198" s="5"/>
      <c r="AS198" s="4"/>
      <c r="AT198" s="12"/>
      <c r="AU198" s="12"/>
    </row>
    <row r="199" spans="2:47" x14ac:dyDescent="0.25">
      <c r="B199" s="38">
        <v>759</v>
      </c>
      <c r="C199" s="30" t="str">
        <f t="shared" si="20"/>
        <v>4768.93764814931i</v>
      </c>
      <c r="D199" s="31" t="str">
        <f>COMPLEX('B4 at 100Hz'!C$18,2*PI()*B199*'B4 at 100Hz'!C$19)</f>
        <v>6</v>
      </c>
      <c r="E199" s="32" t="str">
        <f>IMSUB(COMPLEX(1,0),IMDIV(COMPLEX('B4 at 100Hz'!C$38,0),IMSUM(COMPLEX('B4 at 100Hz'!C$38,0),IMPRODUCT(C199,COMPLEX('B4 at 100Hz'!C$39,0)))))</f>
        <v>0.999645866882282+0.0188150925443681i</v>
      </c>
      <c r="F199" s="32" t="str">
        <f>IMDIV(IMPRODUCT(C199,COMPLEX(('B4 at 100Hz'!C$39*'B4 at 100Hz'!C$13/'B4 at 100Hz'!C$23),0)),IMSUM(COMPLEX('B4 at 100Hz'!C$38,0),IMPRODUCT(C199,COMPLEX('B4 at 100Hz'!C$39,0))))</f>
        <v>0.593639115009624+0.011173331733665i</v>
      </c>
      <c r="G199" s="43" t="str">
        <f>IMPRODUCT(F199,IMSUB(COMPLEX(1,0),IMDIV(IMPRODUCT(COMPLEX('B4 at 100Hz'!C$38,0),E199),IMSUM(COMPLEX(0-(2*PI()*B199)^2*'B4 at 100Hz'!C$37,0),IMPRODUCT(C199,COMPLEX(0,0)),IMPRODUCT(COMPLEX('B4 at 100Hz'!C$38,0),E199)))))</f>
        <v>0.604118312494062+0.011571433345682i</v>
      </c>
      <c r="H199" s="45" t="str">
        <f>IMDIV(COMPLEX('B4 at 100Hz'!C$17,0),IMPRODUCT(D199,IMSUM(COMPLEX('B4 at 100Hz'!C$15-(2*PI()*B199)^2*'B4 at 100Hz'!C$14,0),IMPRODUCT(C199,IMSUM(COMPLEX('B4 at 100Hz'!C$16,0),IMDIV(COMPLEX('B4 at 100Hz'!C$17^2,0),D199))),IMPRODUCT(COMPLEX('B4 at 100Hz'!C$13*'B4 at 100Hz'!C$38/'B4 at 100Hz'!C$23,0),G199))))</f>
        <v>-0.0000121758989838728-4.11638701693445E-06i</v>
      </c>
      <c r="I199" s="40">
        <f t="shared" si="21"/>
        <v>-161.32080591226713</v>
      </c>
      <c r="J199" s="33" t="str">
        <f>IMPRODUCT(IMDIV(IMPRODUCT(COMPLEX(-'B4 at 100Hz'!C$38,0),F199),IMSUM(IMPRODUCT(COMPLEX('B4 at 100Hz'!C$38,0),E199),COMPLEX(Calculations!C$3-(2*PI()*B199)^2*'B4 at 100Hz'!C$37,0),IMPRODUCT(COMPLEX(Calculations!C$4,0),C199))),H199)</f>
        <v>-1.26858046858756E-07-4.56129846628955E-08i</v>
      </c>
      <c r="K199" s="40">
        <f t="shared" si="22"/>
        <v>-160.22348239665078</v>
      </c>
      <c r="L199" s="53" t="str">
        <f>IMSUM(IMPRODUCT(COMPLEX(-('B4 at 100Hz'!C$13/'B4 at 100Hz'!C$23),0),H199),IMDIV(IMPRODUCT(COMPLEX(-'B4 at 100Hz'!C$38,0),J199),IMSUM(COMPLEX('B4 at 100Hz'!C$38,0),IMPRODUCT(COMPLEX('B4 at 100Hz'!C$39,0),C199))),IMDIV(IMPRODUCT(COMPLEX('B4 at 100Hz'!C$39*'B4 at 100Hz'!C$13/'B4 at 100Hz'!C$23,0),C199,H199),IMSUM(COMPLEX('B4 at 100Hz'!C$38,0),IMPRODUCT(COMPLEX('B4 at 100Hz'!C$39,0),C199))))</f>
        <v>4.94575076559392E-08-1.37550367951128E-07i</v>
      </c>
      <c r="M199" s="41">
        <f t="shared" si="23"/>
        <v>-70.223482396639199</v>
      </c>
      <c r="N199" s="52" t="str">
        <f>IMPRODUCT(COMPLEX(('B4 at 100Hz'!C$9*'B4 at 100Hz'!C$13)/(2*PI()),0),C199,C199,H199)</f>
        <v>0.297152214015025+0.100460222070249i</v>
      </c>
      <c r="O199" s="41">
        <f t="shared" si="24"/>
        <v>18.679194087732938</v>
      </c>
      <c r="P199" s="39" t="str">
        <f>IMPRODUCT(COMPLEX(('B4 at 100Hz'!C$9*'B4 at 100Hz'!C$23)/(2*PI()),0),C199,C199,J199)</f>
        <v>0.00521338286746852+0.00187452005342955i</v>
      </c>
      <c r="Q199" s="36">
        <f t="shared" si="25"/>
        <v>19.776517603349205</v>
      </c>
      <c r="R199" s="54" t="str">
        <f>IMPRODUCT(COMPLEX(('B4 at 100Hz'!C$9*'B4 at 100Hz'!C$23)/(2*PI()),0),C199,C199,L199)</f>
        <v>-0.00203251531507692+0.00565279656629764i</v>
      </c>
      <c r="S199" s="46">
        <f t="shared" si="26"/>
        <v>109.77651760336084</v>
      </c>
      <c r="T199" s="51">
        <f>IMABS(IMDIV(D199,IMSUB(COMPLEX(1,0),IMPRODUCT(COMPLEX('B4 at 100Hz'!C$17,0),IMPRODUCT(C199,H199)))))</f>
        <v>6.3269387330557798</v>
      </c>
      <c r="U199" s="34">
        <f>20*LOG10('B4 at 100Hz'!C$28*50000*IMABS(N199))</f>
        <v>83.908984487735637</v>
      </c>
      <c r="V199" s="35">
        <f>20*LOG10('B4 at 100Hz'!C$28*50000*IMABS(P199))</f>
        <v>48.849819848823294</v>
      </c>
      <c r="W199" s="35">
        <f>20*LOG10('B4 at 100Hz'!C$28*50000*IMABS(R199))</f>
        <v>49.55269456644784</v>
      </c>
      <c r="X199" s="41">
        <f>1000*'B4 at 100Hz'!C$28*IMABS(H199)</f>
        <v>1.2852904657650781E-2</v>
      </c>
      <c r="Y199" s="41">
        <f>1000*'B4 at 100Hz'!C$28*IMABS(J199)</f>
        <v>1.3480915555953859E-4</v>
      </c>
      <c r="Z199" s="41">
        <f>'B4 at 100Hz'!C$28*IMABS(IMPRODUCT(C199,J199))</f>
        <v>6.4289645726310054E-4</v>
      </c>
      <c r="AA199" s="41">
        <f>1000*'B4 at 100Hz'!C$28*IMABS(L199)</f>
        <v>1.4617164152812948E-4</v>
      </c>
      <c r="AB199" s="54" t="str">
        <f t="shared" si="27"/>
        <v>0.300333081567417+0.107987538689976i</v>
      </c>
      <c r="AC199" s="41">
        <f>20*LOG10('B4 at 100Hz'!C$28*50000*IMABS(AB199))</f>
        <v>84.059490884642614</v>
      </c>
      <c r="AD199" s="41">
        <f t="shared" si="28"/>
        <v>15957.85609003446</v>
      </c>
      <c r="AE199" s="36">
        <f t="shared" si="29"/>
        <v>19.77651760334917</v>
      </c>
      <c r="AG199" s="78"/>
      <c r="AH199" s="2"/>
      <c r="AI199" s="2"/>
      <c r="AJ199" s="2"/>
      <c r="AK199" s="4"/>
      <c r="AL199" s="4"/>
      <c r="AM199" s="4"/>
      <c r="AN199" s="4"/>
      <c r="AO199" s="4"/>
      <c r="AP199" s="4"/>
      <c r="AQ199" s="5"/>
      <c r="AR199" s="5"/>
      <c r="AS199" s="4"/>
      <c r="AT199" s="12"/>
      <c r="AU199" s="12"/>
    </row>
    <row r="200" spans="2:47" x14ac:dyDescent="0.25">
      <c r="B200" s="38">
        <v>776</v>
      </c>
      <c r="C200" s="30" t="str">
        <f t="shared" si="20"/>
        <v>4875.75179837136i</v>
      </c>
      <c r="D200" s="31" t="str">
        <f>COMPLEX('B4 at 100Hz'!C$18,2*PI()*B200*'B4 at 100Hz'!C$19)</f>
        <v>6</v>
      </c>
      <c r="E200" s="32" t="str">
        <f>IMSUB(COMPLEX(1,0),IMDIV(COMPLEX('B4 at 100Hz'!C$38,0),IMSUM(COMPLEX('B4 at 100Hz'!C$38,0),IMPRODUCT(C200,COMPLEX('B4 at 100Hz'!C$39,0)))))</f>
        <v>0.999661207867133+0.0184031886573478i</v>
      </c>
      <c r="F200" s="32" t="str">
        <f>IMDIV(IMPRODUCT(C200,COMPLEX(('B4 at 100Hz'!C$39*'B4 at 100Hz'!C$13/'B4 at 100Hz'!C$23),0)),IMSUM(COMPLEX('B4 at 100Hz'!C$38,0),IMPRODUCT(C200,COMPLEX('B4 at 100Hz'!C$39,0))))</f>
        <v>0.593648225244531+0.0109287228505989i</v>
      </c>
      <c r="G200" s="43" t="str">
        <f>IMPRODUCT(F200,IMSUB(COMPLEX(1,0),IMDIV(IMPRODUCT(COMPLEX('B4 at 100Hz'!C$38,0),E200),IMSUM(COMPLEX(0-(2*PI()*B200)^2*'B4 at 100Hz'!C$37,0),IMPRODUCT(C200,COMPLEX(0,0)),IMPRODUCT(COMPLEX('B4 at 100Hz'!C$38,0),E200)))))</f>
        <v>0.603666120885713+0.0113008128328478i</v>
      </c>
      <c r="H200" s="45" t="str">
        <f>IMDIV(COMPLEX('B4 at 100Hz'!C$17,0),IMPRODUCT(D200,IMSUM(COMPLEX('B4 at 100Hz'!C$15-(2*PI()*B200)^2*'B4 at 100Hz'!C$14,0),IMPRODUCT(C200,IMSUM(COMPLEX('B4 at 100Hz'!C$16,0),IMDIV(COMPLEX('B4 at 100Hz'!C$17^2,0),D200))),IMPRODUCT(COMPLEX('B4 at 100Hz'!C$13*'B4 at 100Hz'!C$38/'B4 at 100Hz'!C$23,0),G200))))</f>
        <v>-0.0000116850318898513-3.85739246265957E-06i</v>
      </c>
      <c r="I200" s="40">
        <f t="shared" si="21"/>
        <v>-161.731220672722</v>
      </c>
      <c r="J200" s="33" t="str">
        <f>IMPRODUCT(IMDIV(IMPRODUCT(COMPLEX(-'B4 at 100Hz'!C$38,0),F200),IMSUM(IMPRODUCT(COMPLEX('B4 at 100Hz'!C$38,0),E200),COMPLEX(Calculations!C$3-(2*PI()*B200)^2*'B4 at 100Hz'!C$37,0),IMPRODUCT(COMPLEX(Calculations!C$4,0),C200))),H200)</f>
        <v>-1.16415569586451E-07-4.08622645705007E-08i</v>
      </c>
      <c r="K200" s="40">
        <f t="shared" si="22"/>
        <v>-160.65875157689055</v>
      </c>
      <c r="L200" s="53" t="str">
        <f>IMSUM(IMPRODUCT(COMPLEX(-('B4 at 100Hz'!C$13/'B4 at 100Hz'!C$23),0),H200),IMDIV(IMPRODUCT(COMPLEX(-'B4 at 100Hz'!C$38,0),J200),IMSUM(COMPLEX('B4 at 100Hz'!C$38,0),IMPRODUCT(COMPLEX('B4 at 100Hz'!C$39,0),C200))),IMDIV(IMPRODUCT(COMPLEX('B4 at 100Hz'!C$39*'B4 at 100Hz'!C$13/'B4 at 100Hz'!C$23,0),C200,H200),IMSUM(COMPLEX('B4 at 100Hz'!C$38,0),IMPRODUCT(COMPLEX('B4 at 100Hz'!C$39,0),C200))))</f>
        <v>4.52987390095867E-08-1.29054974284405E-07i</v>
      </c>
      <c r="M200" s="41">
        <f t="shared" si="23"/>
        <v>-70.658751576888832</v>
      </c>
      <c r="N200" s="52" t="str">
        <f>IMPRODUCT(COMPLEX(('B4 at 100Hz'!C$9*'B4 at 100Hz'!C$13)/(2*PI()),0),C200,C200,H200)</f>
        <v>0.298090219460554+0.0984037507624046i</v>
      </c>
      <c r="O200" s="41">
        <f t="shared" si="24"/>
        <v>18.268779327277979</v>
      </c>
      <c r="P200" s="39" t="str">
        <f>IMPRODUCT(COMPLEX(('B4 at 100Hz'!C$9*'B4 at 100Hz'!C$23)/(2*PI()),0),C200,C200,J200)</f>
        <v>0.00500095052340498+0.00175535080159194i</v>
      </c>
      <c r="Q200" s="36">
        <f t="shared" si="25"/>
        <v>19.341248423109541</v>
      </c>
      <c r="R200" s="54" t="str">
        <f>IMPRODUCT(COMPLEX(('B4 at 100Hz'!C$9*'B4 at 100Hz'!C$23)/(2*PI()),0),C200,C200,L200)</f>
        <v>-0.00194593174576491+0.00554391086594595i</v>
      </c>
      <c r="S200" s="46">
        <f t="shared" si="26"/>
        <v>109.3412484231112</v>
      </c>
      <c r="T200" s="51">
        <f>IMABS(IMDIV(D200,IMSUB(COMPLEX(1,0),IMPRODUCT(COMPLEX('B4 at 100Hz'!C$17,0),IMPRODUCT(C200,H200)))))</f>
        <v>6.3121290780598711</v>
      </c>
      <c r="U200" s="34">
        <f>20*LOG10('B4 at 100Hz'!C$28*50000*IMABS(N200))</f>
        <v>83.915573136878905</v>
      </c>
      <c r="V200" s="35">
        <f>20*LOG10('B4 at 100Hz'!C$28*50000*IMABS(P200))</f>
        <v>48.465035377372402</v>
      </c>
      <c r="W200" s="35">
        <f>20*LOG10('B4 at 100Hz'!C$28*50000*IMABS(R200))</f>
        <v>49.360309002250901</v>
      </c>
      <c r="X200" s="41">
        <f>1000*'B4 at 100Hz'!C$28*IMABS(H200)</f>
        <v>1.2305260943101722E-2</v>
      </c>
      <c r="Y200" s="41">
        <f>1000*'B4 at 100Hz'!C$28*IMABS(J200)</f>
        <v>1.233787238869304E-4</v>
      </c>
      <c r="Z200" s="41">
        <f>'B4 at 100Hz'!C$28*IMABS(IMPRODUCT(C200,J200))</f>
        <v>6.0156403487246469E-4</v>
      </c>
      <c r="AA200" s="41">
        <f>1000*'B4 at 100Hz'!C$28*IMABS(L200)</f>
        <v>1.3677412819465196E-4</v>
      </c>
      <c r="AB200" s="54" t="str">
        <f t="shared" si="27"/>
        <v>0.301145238238194+0.105703012429942i</v>
      </c>
      <c r="AC200" s="41">
        <f>20*LOG10('B4 at 100Hz'!C$28*50000*IMABS(AB200))</f>
        <v>84.059504227699989</v>
      </c>
      <c r="AD200" s="41">
        <f t="shared" si="28"/>
        <v>15957.880604132833</v>
      </c>
      <c r="AE200" s="36">
        <f t="shared" si="29"/>
        <v>19.341248423109267</v>
      </c>
      <c r="AG200" s="78"/>
      <c r="AH200" s="2"/>
      <c r="AI200" s="2"/>
      <c r="AJ200" s="2"/>
      <c r="AK200" s="4"/>
      <c r="AL200" s="4"/>
      <c r="AM200" s="4"/>
      <c r="AN200" s="4"/>
      <c r="AO200" s="4"/>
      <c r="AP200" s="4"/>
      <c r="AQ200" s="5"/>
      <c r="AR200" s="5"/>
      <c r="AS200" s="4"/>
      <c r="AT200" s="12"/>
      <c r="AU200" s="12"/>
    </row>
    <row r="201" spans="2:47" x14ac:dyDescent="0.25">
      <c r="B201" s="38">
        <v>794</v>
      </c>
      <c r="C201" s="30" t="str">
        <f t="shared" si="20"/>
        <v>4988.84913390059i</v>
      </c>
      <c r="D201" s="31" t="str">
        <f>COMPLEX('B4 at 100Hz'!C$18,2*PI()*B201*'B4 at 100Hz'!C$19)</f>
        <v>6</v>
      </c>
      <c r="E201" s="32" t="str">
        <f>IMSUB(COMPLEX(1,0),IMDIV(COMPLEX('B4 at 100Hz'!C$38,0),IMSUM(COMPLEX('B4 at 100Hz'!C$38,0),IMPRODUCT(C201,COMPLEX('B4 at 100Hz'!C$39,0)))))</f>
        <v>0.999676389689465+0.0179862610595442i</v>
      </c>
      <c r="F201" s="32" t="str">
        <f>IMDIV(IMPRODUCT(C201,COMPLEX(('B4 at 100Hz'!C$39*'B4 at 100Hz'!C$13/'B4 at 100Hz'!C$23),0)),IMSUM(COMPLEX('B4 at 100Hz'!C$38,0),IMPRODUCT(C201,COMPLEX('B4 at 100Hz'!C$39,0))))</f>
        <v>0.593657240960869+0.0106811306398141i</v>
      </c>
      <c r="G201" s="43" t="str">
        <f>IMPRODUCT(F201,IMSUB(COMPLEX(1,0),IMDIV(IMPRODUCT(COMPLEX('B4 at 100Hz'!C$38,0),E201),IMSUM(COMPLEX(0-(2*PI()*B201)^2*'B4 at 100Hz'!C$37,0),IMPRODUCT(C201,COMPLEX(0,0)),IMPRODUCT(COMPLEX('B4 at 100Hz'!C$38,0),E201)))))</f>
        <v>0.603219285695487+0.0110280998901744i</v>
      </c>
      <c r="H201" s="45" t="str">
        <f>IMDIV(COMPLEX('B4 at 100Hz'!C$17,0),IMPRODUCT(D201,IMSUM(COMPLEX('B4 at 100Hz'!C$15-(2*PI()*B201)^2*'B4 at 100Hz'!C$14,0),IMPRODUCT(C201,IMSUM(COMPLEX('B4 at 100Hz'!C$16,0),IMDIV(COMPLEX('B4 at 100Hz'!C$17^2,0),D201))),IMPRODUCT(COMPLEX('B4 at 100Hz'!C$13*'B4 at 100Hz'!C$38/'B4 at 100Hz'!C$23,0),G201))))</f>
        <v>-0.0000111960465088329-3.60618417174846E-06i</v>
      </c>
      <c r="I201" s="40">
        <f t="shared" si="21"/>
        <v>-162.1465396376756</v>
      </c>
      <c r="J201" s="33" t="str">
        <f>IMPRODUCT(IMDIV(IMPRODUCT(COMPLEX(-'B4 at 100Hz'!C$38,0),F201),IMSUM(IMPRODUCT(COMPLEX('B4 at 100Hz'!C$38,0),E201),COMPLEX(Calculations!C$3-(2*PI()*B201)^2*'B4 at 100Hz'!C$37,0),IMPRODUCT(COMPLEX(Calculations!C$4,0),C201))),H201)</f>
        <v>-1.06496168023451E-07-3.64635103236954E-08i</v>
      </c>
      <c r="K201" s="40">
        <f t="shared" si="22"/>
        <v>-161.0991706094697</v>
      </c>
      <c r="L201" s="53" t="str">
        <f>IMSUM(IMPRODUCT(COMPLEX(-('B4 at 100Hz'!C$13/'B4 at 100Hz'!C$23),0),H201),IMDIV(IMPRODUCT(COMPLEX(-'B4 at 100Hz'!C$38,0),J201),IMSUM(COMPLEX('B4 at 100Hz'!C$38,0),IMPRODUCT(COMPLEX('B4 at 100Hz'!C$39,0),C201))),IMDIV(IMPRODUCT(COMPLEX('B4 at 100Hz'!C$39*'B4 at 100Hz'!C$13/'B4 at 100Hz'!C$23,0),C201,H201),IMSUM(COMPLEX('B4 at 100Hz'!C$38,0),IMPRODUCT(COMPLEX('B4 at 100Hz'!C$39,0),C201))))</f>
        <v>4.13600388528947E-08-1.20797082015172E-07i</v>
      </c>
      <c r="M201" s="41">
        <f t="shared" si="23"/>
        <v>-71.099170609462391</v>
      </c>
      <c r="N201" s="52" t="str">
        <f>IMPRODUCT(COMPLEX(('B4 at 100Hz'!C$9*'B4 at 100Hz'!C$13)/(2*PI()),0),C201,C201,H201)</f>
        <v>0.299019892497496+0.0963126405835912i</v>
      </c>
      <c r="O201" s="41">
        <f t="shared" si="24"/>
        <v>17.853460362324359</v>
      </c>
      <c r="P201" s="39" t="str">
        <f>IMPRODUCT(COMPLEX(('B4 at 100Hz'!C$9*'B4 at 100Hz'!C$23)/(2*PI()),0),C201,C201,J201)</f>
        <v>0.00478953150136389+0.00163990061414406i</v>
      </c>
      <c r="Q201" s="36">
        <f t="shared" si="25"/>
        <v>18.90082939053028</v>
      </c>
      <c r="R201" s="54" t="str">
        <f>IMPRODUCT(COMPLEX(('B4 at 100Hz'!C$9*'B4 at 100Hz'!C$23)/(2*PI()),0),C201,C201,L201)</f>
        <v>-0.00186011583947276+0.00543269716011849i</v>
      </c>
      <c r="S201" s="46">
        <f t="shared" si="26"/>
        <v>108.90082939053761</v>
      </c>
      <c r="T201" s="51">
        <f>IMABS(IMDIV(D201,IMSUB(COMPLEX(1,0),IMPRODUCT(COMPLEX('B4 at 100Hz'!C$17,0),IMPRODUCT(C201,H201)))))</f>
        <v>6.2975331501132015</v>
      </c>
      <c r="U201" s="34">
        <f>20*LOG10('B4 at 100Hz'!C$28*50000*IMABS(N201))</f>
        <v>83.922088487633545</v>
      </c>
      <c r="V201" s="35">
        <f>20*LOG10('B4 at 100Hz'!C$28*50000*IMABS(P201))</f>
        <v>48.066697384256933</v>
      </c>
      <c r="W201" s="35">
        <f>20*LOG10('B4 at 100Hz'!C$28*50000*IMABS(R201))</f>
        <v>49.161146632514139</v>
      </c>
      <c r="X201" s="41">
        <f>1000*'B4 at 100Hz'!C$28*IMABS(H201)</f>
        <v>1.1762483653910789E-2</v>
      </c>
      <c r="Y201" s="41">
        <f>1000*'B4 at 100Hz'!C$28*IMABS(J201)</f>
        <v>1.1256563147251184E-4</v>
      </c>
      <c r="Z201" s="41">
        <f>'B4 at 100Hz'!C$28*IMABS(IMPRODUCT(C201,J201))</f>
        <v>5.6157295307861341E-4</v>
      </c>
      <c r="AA201" s="41">
        <f>1000*'B4 at 100Hz'!C$28*IMABS(L201)</f>
        <v>1.276815876988266E-4</v>
      </c>
      <c r="AB201" s="54" t="str">
        <f t="shared" si="27"/>
        <v>0.301949308159387+0.103385238357854i</v>
      </c>
      <c r="AC201" s="41">
        <f>20*LOG10('B4 at 100Hz'!C$28*50000*IMABS(AB201))</f>
        <v>84.059517481340862</v>
      </c>
      <c r="AD201" s="41">
        <f t="shared" si="28"/>
        <v>15957.904953990899</v>
      </c>
      <c r="AE201" s="36">
        <f t="shared" si="29"/>
        <v>18.900829390530404</v>
      </c>
      <c r="AG201" s="78"/>
      <c r="AH201" s="2"/>
      <c r="AI201" s="2"/>
      <c r="AJ201" s="2"/>
      <c r="AK201" s="4"/>
      <c r="AL201" s="4"/>
      <c r="AM201" s="4"/>
      <c r="AN201" s="4"/>
      <c r="AO201" s="4"/>
      <c r="AP201" s="4"/>
      <c r="AQ201" s="5"/>
      <c r="AR201" s="5"/>
      <c r="AS201" s="4"/>
      <c r="AT201" s="12"/>
      <c r="AU201" s="12"/>
    </row>
    <row r="202" spans="2:47" x14ac:dyDescent="0.25">
      <c r="B202" s="38">
        <v>813</v>
      </c>
      <c r="C202" s="30" t="str">
        <f t="shared" si="20"/>
        <v>5108.229654737i</v>
      </c>
      <c r="D202" s="31" t="str">
        <f>COMPLEX('B4 at 100Hz'!C$18,2*PI()*B202*'B4 at 100Hz'!C$19)</f>
        <v>6</v>
      </c>
      <c r="E202" s="32" t="str">
        <f>IMSUB(COMPLEX(1,0),IMDIV(COMPLEX('B4 at 100Hz'!C$38,0),IMSUM(COMPLEX('B4 at 100Hz'!C$38,0),IMPRODUCT(C202,COMPLEX('B4 at 100Hz'!C$39,0)))))</f>
        <v>0.999691334026865+0.0175661805311345i</v>
      </c>
      <c r="F202" s="32" t="str">
        <f>IMDIV(IMPRODUCT(C202,COMPLEX(('B4 at 100Hz'!C$39*'B4 at 100Hz'!C$13/'B4 at 100Hz'!C$23),0)),IMSUM(COMPLEX('B4 at 100Hz'!C$38,0),IMPRODUCT(C202,COMPLEX('B4 at 100Hz'!C$39,0))))</f>
        <v>0.593666115646916+0.0104316660630279i</v>
      </c>
      <c r="G202" s="43" t="str">
        <f>IMPRODUCT(F202,IMSUB(COMPLEX(1,0),IMDIV(IMPRODUCT(COMPLEX('B4 at 100Hz'!C$38,0),E202),IMSUM(COMPLEX(0-(2*PI()*B202)^2*'B4 at 100Hz'!C$37,0),IMPRODUCT(C202,COMPLEX(0,0)),IMPRODUCT(COMPLEX('B4 at 100Hz'!C$38,0),E202)))))</f>
        <v>0.60278008485403+0.0107545215338612i</v>
      </c>
      <c r="H202" s="45" t="str">
        <f>IMDIV(COMPLEX('B4 at 100Hz'!C$17,0),IMPRODUCT(D202,IMSUM(COMPLEX('B4 at 100Hz'!C$15-(2*PI()*B202)^2*'B4 at 100Hz'!C$14,0),IMPRODUCT(C202,IMSUM(COMPLEX('B4 at 100Hz'!C$16,0),IMDIV(COMPLEX('B4 at 100Hz'!C$17^2,0),D202))),IMPRODUCT(COMPLEX('B4 at 100Hz'!C$13*'B4 at 100Hz'!C$38/'B4 at 100Hz'!C$23,0),G202))))</f>
        <v>-0.0000107115834805685-3.36401491132358E-06i</v>
      </c>
      <c r="I202" s="40">
        <f t="shared" si="21"/>
        <v>-162.56489868635313</v>
      </c>
      <c r="J202" s="33" t="str">
        <f>IMPRODUCT(IMDIV(IMPRODUCT(COMPLEX(-'B4 at 100Hz'!C$38,0),F202),IMSUM(IMPRODUCT(COMPLEX('B4 at 100Hz'!C$38,0),E202),COMPLEX(Calculations!C$3-(2*PI()*B202)^2*'B4 at 100Hz'!C$37,0),IMPRODUCT(COMPLEX(Calculations!C$4,0),C202))),H202)</f>
        <v>-9.71384562443032E-08-3.24214773900347E-08i</v>
      </c>
      <c r="K202" s="40">
        <f t="shared" si="22"/>
        <v>-161.54276251971558</v>
      </c>
      <c r="L202" s="53" t="str">
        <f>IMSUM(IMPRODUCT(COMPLEX(-('B4 at 100Hz'!C$13/'B4 at 100Hz'!C$23),0),H202),IMDIV(IMPRODUCT(COMPLEX(-'B4 at 100Hz'!C$38,0),J202),IMSUM(COMPLEX('B4 at 100Hz'!C$38,0),IMPRODUCT(COMPLEX('B4 at 100Hz'!C$39,0),C202))),IMDIV(IMPRODUCT(COMPLEX('B4 at 100Hz'!C$39*'B4 at 100Hz'!C$13/'B4 at 100Hz'!C$23,0),C202,H202),IMSUM(COMPLEX('B4 at 100Hz'!C$38,0),IMPRODUCT(COMPLEX('B4 at 100Hz'!C$39,0),C202))))</f>
        <v>3.76552301687147E-08-1.12819378466584E-07i</v>
      </c>
      <c r="M202" s="41">
        <f t="shared" si="23"/>
        <v>-71.542762519712127</v>
      </c>
      <c r="N202" s="52" t="str">
        <f>IMPRODUCT(COMPLEX(('B4 at 100Hz'!C$9*'B4 at 100Hz'!C$13)/(2*PI()),0),C202,C202,H202)</f>
        <v>0.299936383257017+0.0941962005482609i</v>
      </c>
      <c r="O202" s="41">
        <f t="shared" si="24"/>
        <v>17.435101313646854</v>
      </c>
      <c r="P202" s="39" t="str">
        <f>IMPRODUCT(COMPLEX(('B4 at 100Hz'!C$9*'B4 at 100Hz'!C$23)/(2*PI()),0),C202,C202,J202)</f>
        <v>0.00458026216068283+0.00152873405471398i</v>
      </c>
      <c r="Q202" s="36">
        <f t="shared" si="25"/>
        <v>18.457237480284441</v>
      </c>
      <c r="R202" s="54" t="str">
        <f>IMPRODUCT(COMPLEX(('B4 at 100Hz'!C$9*'B4 at 100Hz'!C$23)/(2*PI()),0),C202,C202,L202)</f>
        <v>-0.0017755154092608+0.00531964733804955i</v>
      </c>
      <c r="S202" s="46">
        <f t="shared" si="26"/>
        <v>108.45723748028784</v>
      </c>
      <c r="T202" s="51">
        <f>IMABS(IMDIV(D202,IMSUB(COMPLEX(1,0),IMPRODUCT(COMPLEX('B4 at 100Hz'!C$17,0),IMPRODUCT(C202,H202)))))</f>
        <v>6.2832235682721276</v>
      </c>
      <c r="U202" s="34">
        <f>20*LOG10('B4 at 100Hz'!C$28*50000*IMABS(N202))</f>
        <v>83.928497127674788</v>
      </c>
      <c r="V202" s="35">
        <f>20*LOG10('B4 at 100Hz'!C$28*50000*IMABS(P202))</f>
        <v>47.655908752243661</v>
      </c>
      <c r="W202" s="35">
        <f>20*LOG10('B4 at 100Hz'!C$28*50000*IMABS(R202))</f>
        <v>48.955758863839009</v>
      </c>
      <c r="X202" s="41">
        <f>1000*'B4 at 100Hz'!C$28*IMABS(H202)</f>
        <v>1.1227404730604282E-2</v>
      </c>
      <c r="Y202" s="41">
        <f>1000*'B4 at 100Hz'!C$28*IMABS(J202)</f>
        <v>1.024062101519187E-4</v>
      </c>
      <c r="Z202" s="41">
        <f>'B4 at 100Hz'!C$28*IMABS(IMPRODUCT(C202,J202))</f>
        <v>5.2311443952726016E-4</v>
      </c>
      <c r="AA202" s="41">
        <f>1000*'B4 at 100Hz'!C$28*IMABS(L202)</f>
        <v>1.1893749836214482E-4</v>
      </c>
      <c r="AB202" s="54" t="str">
        <f t="shared" si="27"/>
        <v>0.302741130008439+0.101044581941024i</v>
      </c>
      <c r="AC202" s="41">
        <f>20*LOG10('B4 at 100Hz'!C$28*50000*IMABS(AB202))</f>
        <v>84.059530576006438</v>
      </c>
      <c r="AD202" s="41">
        <f t="shared" si="28"/>
        <v>15957.929011812848</v>
      </c>
      <c r="AE202" s="36">
        <f t="shared" si="29"/>
        <v>18.457237480284245</v>
      </c>
      <c r="AG202" s="78"/>
      <c r="AH202" s="2"/>
      <c r="AI202" s="2"/>
      <c r="AJ202" s="2"/>
      <c r="AK202" s="4"/>
      <c r="AL202" s="4"/>
      <c r="AM202" s="4"/>
      <c r="AN202" s="4"/>
      <c r="AO202" s="4"/>
      <c r="AP202" s="4"/>
      <c r="AQ202" s="5"/>
      <c r="AR202" s="5"/>
      <c r="AS202" s="4"/>
      <c r="AT202" s="12"/>
      <c r="AU202" s="12"/>
    </row>
    <row r="203" spans="2:47" x14ac:dyDescent="0.25">
      <c r="B203" s="38">
        <v>832</v>
      </c>
      <c r="C203" s="30" t="str">
        <f t="shared" ref="C203:C211" si="30">COMPLEX(0,2*PI()*B203)</f>
        <v>5227.61017557342i</v>
      </c>
      <c r="D203" s="31" t="str">
        <f>COMPLEX('B4 at 100Hz'!C$18,2*PI()*B203*'B4 at 100Hz'!C$19)</f>
        <v>6</v>
      </c>
      <c r="E203" s="32" t="str">
        <f>IMSUB(COMPLEX(1,0),IMDIV(COMPLEX('B4 at 100Hz'!C$38,0),IMSUM(COMPLEX('B4 at 100Hz'!C$38,0),IMPRODUCT(C203,COMPLEX('B4 at 100Hz'!C$39,0)))))</f>
        <v>0.999705266672357+0.0171652690019292i</v>
      </c>
      <c r="F203" s="32" t="str">
        <f>IMDIV(IMPRODUCT(C203,COMPLEX(('B4 at 100Hz'!C$39*'B4 at 100Hz'!C$13/'B4 at 100Hz'!C$23),0)),IMSUM(COMPLEX('B4 at 100Hz'!C$38,0),IMPRODUCT(C203,COMPLEX('B4 at 100Hz'!C$39,0))))</f>
        <v>0.593674389540317+0.010193584985239i</v>
      </c>
      <c r="G203" s="43" t="str">
        <f>IMPRODUCT(F203,IMSUB(COMPLEX(1,0),IMDIV(IMPRODUCT(COMPLEX('B4 at 100Hz'!C$38,0),E203),IMSUM(COMPLEX(0-(2*PI()*B203)^2*'B4 at 100Hz'!C$37,0),IMPRODUCT(C203,COMPLEX(0,0)),IMPRODUCT(COMPLEX('B4 at 100Hz'!C$38,0),E203)))))</f>
        <v>0.602371191609053+0.010494517749904i</v>
      </c>
      <c r="H203" s="45" t="str">
        <f>IMDIV(COMPLEX('B4 at 100Hz'!C$17,0),IMPRODUCT(D203,IMSUM(COMPLEX('B4 at 100Hz'!C$15-(2*PI()*B203)^2*'B4 at 100Hz'!C$14,0),IMPRODUCT(C203,IMSUM(COMPLEX('B4 at 100Hz'!C$16,0),IMDIV(COMPLEX('B4 at 100Hz'!C$17^2,0),D203))),IMPRODUCT(COMPLEX('B4 at 100Hz'!C$13*'B4 at 100Hz'!C$38/'B4 at 100Hz'!C$23,0),G203))))</f>
        <v>-0.0000102571170939549-3.14294914337162E-06i</v>
      </c>
      <c r="I203" s="40">
        <f t="shared" ref="I203:I211" si="31">(180/PI())*IMARGUMENT(H203)</f>
        <v>-162.9640752943736</v>
      </c>
      <c r="J203" s="33" t="str">
        <f>IMPRODUCT(IMDIV(IMPRODUCT(COMPLEX(-'B4 at 100Hz'!C$38,0),F203),IMSUM(IMPRODUCT(COMPLEX('B4 at 100Hz'!C$38,0),E203),COMPLEX(Calculations!C$3-(2*PI()*B203)^2*'B4 at 100Hz'!C$37,0),IMPRODUCT(COMPLEX(Calculations!C$4,0),C203))),H203)</f>
        <v>-8.87806275250071E-08-2.89048850959339E-08i</v>
      </c>
      <c r="K203" s="40">
        <f t="shared" ref="K203:K211" si="32">(180/PI())*IMARGUMENT(J203)</f>
        <v>-161.9659685479443</v>
      </c>
      <c r="L203" s="53" t="str">
        <f>IMSUM(IMPRODUCT(COMPLEX(-('B4 at 100Hz'!C$13/'B4 at 100Hz'!C$23),0),H203),IMDIV(IMPRODUCT(COMPLEX(-'B4 at 100Hz'!C$38,0),J203),IMSUM(COMPLEX('B4 at 100Hz'!C$38,0),IMPRODUCT(COMPLEX('B4 at 100Hz'!C$39,0),C203))),IMDIV(IMPRODUCT(COMPLEX('B4 at 100Hz'!C$39*'B4 at 100Hz'!C$13/'B4 at 100Hz'!C$23,0),C203,H203),IMSUM(COMPLEX('B4 at 100Hz'!C$38,0),IMPRODUCT(COMPLEX('B4 at 100Hz'!C$39,0),C203))))</f>
        <v>3.43555205711633E-08-1.05522117286867E-07i</v>
      </c>
      <c r="M203" s="41">
        <f t="shared" ref="M203:M211" si="33">(180/PI())*IMARGUMENT(L203)</f>
        <v>-71.965968547946403</v>
      </c>
      <c r="N203" s="52" t="str">
        <f>IMPRODUCT(COMPLEX(('B4 at 100Hz'!C$9*'B4 at 100Hz'!C$13)/(2*PI()),0),C203,C203,H203)</f>
        <v>0.300792046322631+0.0921676232866515i</v>
      </c>
      <c r="O203" s="41">
        <f t="shared" ref="O203:O211" si="34">(180/PI())*IMARGUMENT(N203)</f>
        <v>17.0359247056264</v>
      </c>
      <c r="P203" s="39" t="str">
        <f>IMPRODUCT(COMPLEX(('B4 at 100Hz'!C$9*'B4 at 100Hz'!C$23)/(2*PI()),0),C203,C203,J203)</f>
        <v>0.00438412482603931+0.00142736797289705i</v>
      </c>
      <c r="Q203" s="36">
        <f t="shared" ref="Q203:Q211" si="35">(180/PI())*IMARGUMENT(P203)</f>
        <v>18.034031452055707</v>
      </c>
      <c r="R203" s="54" t="str">
        <f>IMPRODUCT(COMPLEX(('B4 at 100Hz'!C$9*'B4 at 100Hz'!C$23)/(2*PI()),0),C203,C203,L203)</f>
        <v>-0.00169652879064316+0.00521084550752107i</v>
      </c>
      <c r="S203" s="46">
        <f t="shared" ref="S203:S211" si="36">(180/PI())*IMARGUMENT(R203)</f>
        <v>108.03403145205361</v>
      </c>
      <c r="T203" s="51">
        <f>IMABS(IMDIV(D203,IMSUB(COMPLEX(1,0),IMPRODUCT(COMPLEX('B4 at 100Hz'!C$17,0),IMPRODUCT(C203,H203)))))</f>
        <v>6.2699342673402976</v>
      </c>
      <c r="U203" s="34">
        <f>20*LOG10('B4 at 100Hz'!C$28*50000*IMABS(N203))</f>
        <v>83.934467643363533</v>
      </c>
      <c r="V203" s="35">
        <f>20*LOG10('B4 at 100Hz'!C$28*50000*IMABS(P203))</f>
        <v>47.254609776374899</v>
      </c>
      <c r="W203" s="35">
        <f>20*LOG10('B4 at 100Hz'!C$28*50000*IMABS(R203))</f>
        <v>48.755115501904243</v>
      </c>
      <c r="X203" s="41">
        <f>1000*'B4 at 100Hz'!C$28*IMABS(H203)</f>
        <v>1.072784136706552E-2</v>
      </c>
      <c r="Y203" s="41">
        <f>1000*'B4 at 100Hz'!C$28*IMABS(J203)</f>
        <v>9.3367511513069628E-5</v>
      </c>
      <c r="Z203" s="41">
        <f>'B4 at 100Hz'!C$28*IMABS(IMPRODUCT(C203,J203))</f>
        <v>4.8808895325369161E-4</v>
      </c>
      <c r="AA203" s="41">
        <f>1000*'B4 at 100Hz'!C$28*IMABS(L203)</f>
        <v>1.1097395654124863E-4</v>
      </c>
      <c r="AB203" s="54" t="str">
        <f t="shared" ref="AB203:AB211" si="37">IMSUM(N203,P203,R203)</f>
        <v>0.303479642358027+0.0988058367670696i</v>
      </c>
      <c r="AC203" s="41">
        <f>20*LOG10('B4 at 100Hz'!C$28*50000*IMABS(AB203))</f>
        <v>84.059542828003956</v>
      </c>
      <c r="AD203" s="41">
        <f t="shared" ref="AD203:AD211" si="38">10^(AC203/20)</f>
        <v>15957.951521498384</v>
      </c>
      <c r="AE203" s="36">
        <f t="shared" ref="AE203:AE211" si="39">(180/PI())*IMARGUMENT(AB203)</f>
        <v>18.034031452055657</v>
      </c>
      <c r="AG203" s="78"/>
      <c r="AH203" s="2"/>
      <c r="AI203" s="2"/>
      <c r="AJ203" s="2"/>
      <c r="AK203" s="4"/>
      <c r="AL203" s="4"/>
      <c r="AM203" s="4"/>
      <c r="AN203" s="4"/>
      <c r="AO203" s="4"/>
      <c r="AP203" s="4"/>
      <c r="AQ203" s="5"/>
      <c r="AR203" s="5"/>
      <c r="AS203" s="4"/>
      <c r="AT203" s="12"/>
      <c r="AU203" s="12"/>
    </row>
    <row r="204" spans="2:47" x14ac:dyDescent="0.25">
      <c r="B204" s="38">
        <v>851</v>
      </c>
      <c r="C204" s="30" t="str">
        <f t="shared" si="30"/>
        <v>5346.99069640983i</v>
      </c>
      <c r="D204" s="31" t="str">
        <f>COMPLEX('B4 at 100Hz'!C$18,2*PI()*B204*'B4 at 100Hz'!C$19)</f>
        <v>6</v>
      </c>
      <c r="E204" s="32" t="str">
        <f>IMSUB(COMPLEX(1,0),IMDIV(COMPLEX('B4 at 100Hz'!C$38,0),IMSUM(COMPLEX('B4 at 100Hz'!C$38,0),IMPRODUCT(C204,COMPLEX('B4 at 100Hz'!C$39,0)))))</f>
        <v>0.999718276917394+0.0167822440308443i</v>
      </c>
      <c r="F204" s="32" t="str">
        <f>IMDIV(IMPRODUCT(C204,COMPLEX(('B4 at 100Hz'!C$39*'B4 at 100Hz'!C$13/'B4 at 100Hz'!C$23),0)),IMSUM(COMPLEX('B4 at 100Hz'!C$38,0),IMPRODUCT(C204,COMPLEX('B4 at 100Hz'!C$39,0))))</f>
        <v>0.593682115666742+0.00996612582955752i</v>
      </c>
      <c r="G204" s="43" t="str">
        <f>IMPRODUCT(F204,IMSUB(COMPLEX(1,0),IMDIV(IMPRODUCT(COMPLEX('B4 at 100Hz'!C$38,0),E204),IMSUM(COMPLEX(0-(2*PI()*B204)^2*'B4 at 100Hz'!C$37,0),IMPRODUCT(C204,COMPLEX(0,0)),IMPRODUCT(COMPLEX('B4 at 100Hz'!C$38,0),E204)))))</f>
        <v>0.60198986869677+0.0102470828692473i</v>
      </c>
      <c r="H204" s="45" t="str">
        <f>IMDIV(COMPLEX('B4 at 100Hz'!C$17,0),IMPRODUCT(D204,IMSUM(COMPLEX('B4 at 100Hz'!C$15-(2*PI()*B204)^2*'B4 at 100Hz'!C$14,0),IMPRODUCT(C204,IMSUM(COMPLEX('B4 at 100Hz'!C$16,0),IMDIV(COMPLEX('B4 at 100Hz'!C$17^2,0),D204))),IMPRODUCT(COMPLEX('B4 at 100Hz'!C$13*'B4 at 100Hz'!C$38/'B4 at 100Hz'!C$23,0),G204))))</f>
        <v>-9.83029360352872E-06-2.94074833051469E-06i</v>
      </c>
      <c r="I204" s="40">
        <f t="shared" si="31"/>
        <v>-163.34536081658788</v>
      </c>
      <c r="J204" s="33" t="str">
        <f>IMPRODUCT(IMDIV(IMPRODUCT(COMPLEX(-'B4 at 100Hz'!C$38,0),F204),IMSUM(IMPRODUCT(COMPLEX('B4 at 100Hz'!C$38,0),E204),COMPLEX(Calculations!C$3-(2*PI()*B204)^2*'B4 at 100Hz'!C$37,0),IMPRODUCT(COMPLEX(Calculations!C$4,0),C204))),H204)</f>
        <v>-8.12979140293729E-08-2.58358181574063E-08i</v>
      </c>
      <c r="K204" s="40">
        <f t="shared" si="32"/>
        <v>-162.37016515998673</v>
      </c>
      <c r="L204" s="53" t="str">
        <f>IMSUM(IMPRODUCT(COMPLEX(-('B4 at 100Hz'!C$13/'B4 at 100Hz'!C$23),0),H204),IMDIV(IMPRODUCT(COMPLEX(-'B4 at 100Hz'!C$38,0),J204),IMSUM(COMPLEX('B4 at 100Hz'!C$38,0),IMPRODUCT(COMPLEX('B4 at 100Hz'!C$39,0),C204))),IMDIV(IMPRODUCT(COMPLEX('B4 at 100Hz'!C$39*'B4 at 100Hz'!C$13/'B4 at 100Hz'!C$23,0),C204,H204),IMSUM(COMPLEX('B4 at 100Hz'!C$38,0),IMPRODUCT(COMPLEX('B4 at 100Hz'!C$39,0),C204))))</f>
        <v>3.14089732170942E-08-9.88350354842768E-08i</v>
      </c>
      <c r="M204" s="41">
        <f t="shared" si="33"/>
        <v>-72.37016515997621</v>
      </c>
      <c r="N204" s="52" t="str">
        <f>IMPRODUCT(COMPLEX(('B4 at 100Hz'!C$9*'B4 at 100Hz'!C$13)/(2*PI()),0),C204,C204,H204)</f>
        <v>0.301592121077234+0.0902217738680655i</v>
      </c>
      <c r="O204" s="41">
        <f t="shared" si="34"/>
        <v>16.654639183412087</v>
      </c>
      <c r="P204" s="39" t="str">
        <f>IMPRODUCT(COMPLEX(('B4 at 100Hz'!C$9*'B4 at 100Hz'!C$23)/(2*PI()),0),C204,C204,J204)</f>
        <v>0.00420007040679312+0.00133474833362889i</v>
      </c>
      <c r="Q204" s="36">
        <f t="shared" si="35"/>
        <v>17.629834840013213</v>
      </c>
      <c r="R204" s="54" t="str">
        <f>IMPRODUCT(COMPLEX(('B4 at 100Hz'!C$9*'B4 at 100Hz'!C$23)/(2*PI()),0),C204,C204,L204)</f>
        <v>-0.00162267261702696+0.00510608559454401i</v>
      </c>
      <c r="S204" s="46">
        <f t="shared" si="36"/>
        <v>107.62983484002385</v>
      </c>
      <c r="T204" s="51">
        <f>IMABS(IMDIV(D204,IMSUB(COMPLEX(1,0),IMPRODUCT(COMPLEX('B4 at 100Hz'!C$17,0),IMPRODUCT(C204,H204)))))</f>
        <v>6.2575694545533747</v>
      </c>
      <c r="U204" s="34">
        <f>20*LOG10('B4 at 100Hz'!C$28*50000*IMABS(N204))</f>
        <v>83.940039165146175</v>
      </c>
      <c r="V204" s="35">
        <f>20*LOG10('B4 at 100Hz'!C$28*50000*IMABS(P204))</f>
        <v>46.862371904125538</v>
      </c>
      <c r="W204" s="35">
        <f>20*LOG10('B4 at 100Hz'!C$28*50000*IMABS(R204))</f>
        <v>48.559002305532324</v>
      </c>
      <c r="X204" s="41">
        <f>1000*'B4 at 100Hz'!C$28*IMABS(H204)</f>
        <v>1.0260734529018994E-2</v>
      </c>
      <c r="Y204" s="41">
        <f>1000*'B4 at 100Hz'!C$28*IMABS(J204)</f>
        <v>8.5304398042480034E-5</v>
      </c>
      <c r="Z204" s="41">
        <f>'B4 at 100Hz'!C$28*IMABS(IMPRODUCT(C204,J204))</f>
        <v>4.5612182269598163E-4</v>
      </c>
      <c r="AA204" s="41">
        <f>1000*'B4 at 100Hz'!C$28*IMABS(L204)</f>
        <v>1.0370577533450291E-4</v>
      </c>
      <c r="AB204" s="54" t="str">
        <f t="shared" si="37"/>
        <v>0.304169518867+0.0966626077962384i</v>
      </c>
      <c r="AC204" s="41">
        <f>20*LOG10('B4 at 100Hz'!C$28*50000*IMABS(AB204))</f>
        <v>84.059554307509089</v>
      </c>
      <c r="AD204" s="41">
        <f t="shared" si="38"/>
        <v>15957.972611969844</v>
      </c>
      <c r="AE204" s="36">
        <f t="shared" si="39"/>
        <v>17.62983484001327</v>
      </c>
      <c r="AG204" s="78"/>
      <c r="AH204" s="2"/>
      <c r="AI204" s="2"/>
      <c r="AJ204" s="2"/>
      <c r="AK204" s="4"/>
      <c r="AL204" s="4"/>
      <c r="AM204" s="4"/>
      <c r="AN204" s="4"/>
      <c r="AO204" s="4"/>
      <c r="AP204" s="4"/>
      <c r="AQ204" s="5"/>
      <c r="AR204" s="5"/>
      <c r="AS204" s="4"/>
      <c r="AT204" s="12"/>
      <c r="AU204" s="12"/>
    </row>
    <row r="205" spans="2:47" x14ac:dyDescent="0.25">
      <c r="B205" s="38">
        <v>871</v>
      </c>
      <c r="C205" s="30" t="str">
        <f t="shared" si="30"/>
        <v>5472.65440255342i</v>
      </c>
      <c r="D205" s="31" t="str">
        <f>COMPLEX('B4 at 100Hz'!C$18,2*PI()*B205*'B4 at 100Hz'!C$19)</f>
        <v>6</v>
      </c>
      <c r="E205" s="32" t="str">
        <f>IMSUB(COMPLEX(1,0),IMDIV(COMPLEX('B4 at 100Hz'!C$38,0),IMSUM(COMPLEX('B4 at 100Hz'!C$38,0),IMPRODUCT(C205,COMPLEX('B4 at 100Hz'!C$39,0)))))</f>
        <v>0.999731062851176+0.016397097963772i</v>
      </c>
      <c r="F205" s="32" t="str">
        <f>IMDIV(IMPRODUCT(C205,COMPLEX(('B4 at 100Hz'!C$39*'B4 at 100Hz'!C$13/'B4 at 100Hz'!C$23),0)),IMSUM(COMPLEX('B4 at 100Hz'!C$38,0),IMPRODUCT(C205,COMPLEX('B4 at 100Hz'!C$39,0))))</f>
        <v>0.593689708586066+0.00973740706226123i</v>
      </c>
      <c r="G205" s="43" t="str">
        <f>IMPRODUCT(F205,IMSUB(COMPLEX(1,0),IMDIV(IMPRODUCT(COMPLEX('B4 at 100Hz'!C$38,0),E205),IMSUM(COMPLEX(0-(2*PI()*B205)^2*'B4 at 100Hz'!C$37,0),IMPRODUCT(C205,COMPLEX(0,0)),IMPRODUCT(COMPLEX('B4 at 100Hz'!C$38,0),E205)))))</f>
        <v>0.601615589666807+0.00999920768050355i</v>
      </c>
      <c r="H205" s="45" t="str">
        <f>IMDIV(COMPLEX('B4 at 100Hz'!C$17,0),IMPRODUCT(D205,IMSUM(COMPLEX('B4 at 100Hz'!C$15-(2*PI()*B205)^2*'B4 at 100Hz'!C$14,0),IMPRODUCT(C205,IMSUM(COMPLEX('B4 at 100Hz'!C$16,0),IMDIV(COMPLEX('B4 at 100Hz'!C$17^2,0),D205))),IMPRODUCT(COMPLEX('B4 at 100Hz'!C$13*'B4 at 100Hz'!C$38/'B4 at 100Hz'!C$23,0),G205))))</f>
        <v>-9.40852424168224E-06-2.74613370940168E-06i</v>
      </c>
      <c r="I205" s="40">
        <f t="shared" si="31"/>
        <v>-163.72867897633716</v>
      </c>
      <c r="J205" s="33" t="str">
        <f>IMPRODUCT(IMDIV(IMPRODUCT(COMPLEX(-'B4 at 100Hz'!C$38,0),F205),IMSUM(IMPRODUCT(COMPLEX('B4 at 100Hz'!C$38,0),E205),COMPLEX(Calculations!C$3-(2*PI()*B205)^2*'B4 at 100Hz'!C$37,0),IMPRODUCT(COMPLEX(Calculations!C$4,0),C205))),H205)</f>
        <v>-7.42492918030452E-08-2.30174039993255E-08i</v>
      </c>
      <c r="K205" s="40">
        <f t="shared" si="32"/>
        <v>-162.77647683498296</v>
      </c>
      <c r="L205" s="53" t="str">
        <f>IMSUM(IMPRODUCT(COMPLEX(-('B4 at 100Hz'!C$13/'B4 at 100Hz'!C$23),0),H205),IMDIV(IMPRODUCT(COMPLEX(-'B4 at 100Hz'!C$38,0),J205),IMSUM(COMPLEX('B4 at 100Hz'!C$38,0),IMPRODUCT(COMPLEX('B4 at 100Hz'!C$39,0),C205))),IMDIV(IMPRODUCT(COMPLEX('B4 at 100Hz'!C$39*'B4 at 100Hz'!C$13/'B4 at 100Hz'!C$23,0),C205,H205),IMSUM(COMPLEX('B4 at 100Hz'!C$38,0),IMPRODUCT(COMPLEX('B4 at 100Hz'!C$39,0),C205))))</f>
        <v>2.86402269762885E-08-9.23873330863604E-08i</v>
      </c>
      <c r="M205" s="41">
        <f t="shared" si="33"/>
        <v>-72.776476834991485</v>
      </c>
      <c r="N205" s="52" t="str">
        <f>IMPRODUCT(COMPLEX(('B4 at 100Hz'!C$9*'B4 at 100Hz'!C$13)/(2*PI()),0),C205,C205,H205)</f>
        <v>0.302379399715061+0.0882576524496154i</v>
      </c>
      <c r="O205" s="41">
        <f t="shared" si="34"/>
        <v>16.271321023662804</v>
      </c>
      <c r="P205" s="39" t="str">
        <f>IMPRODUCT(COMPLEX(('B4 at 100Hz'!C$9*'B4 at 100Hz'!C$23)/(2*PI()),0),C205,C205,J205)</f>
        <v>0.00401833993693156+0.00124569206640143i</v>
      </c>
      <c r="Q205" s="36">
        <f t="shared" si="35"/>
        <v>17.223523165017088</v>
      </c>
      <c r="R205" s="54" t="str">
        <f>IMPRODUCT(COMPLEX(('B4 at 100Hz'!C$9*'B4 at 100Hz'!C$23)/(2*PI()),0),C205,C205,L205)</f>
        <v>-0.00154999684262153+0.00499996297866769i</v>
      </c>
      <c r="S205" s="46">
        <f t="shared" si="36"/>
        <v>107.22352316500853</v>
      </c>
      <c r="T205" s="51">
        <f>IMABS(IMDIV(D205,IMSUB(COMPLEX(1,0),IMPRODUCT(COMPLEX('B4 at 100Hz'!C$17,0),IMPRODUCT(C205,H205)))))</f>
        <v>6.2454596510635092</v>
      </c>
      <c r="U205" s="34">
        <f>20*LOG10('B4 at 100Hz'!C$28*50000*IMABS(N205))</f>
        <v>83.945511131948578</v>
      </c>
      <c r="V205" s="35">
        <f>20*LOG10('B4 at 100Hz'!C$28*50000*IMABS(P205))</f>
        <v>46.458839425554707</v>
      </c>
      <c r="W205" s="35">
        <f>20*LOG10('B4 at 100Hz'!C$28*50000*IMABS(R205))</f>
        <v>48.357241725422419</v>
      </c>
      <c r="X205" s="41">
        <f>1000*'B4 at 100Hz'!C$28*IMABS(H205)</f>
        <v>9.8011008951155391E-3</v>
      </c>
      <c r="Y205" s="41">
        <f>1000*'B4 at 100Hz'!C$28*IMABS(J205)</f>
        <v>7.7735180067469589E-5</v>
      </c>
      <c r="Z205" s="41">
        <f>'B4 at 100Hz'!C$28*IMABS(IMPRODUCT(C205,J205))</f>
        <v>4.2541777542952027E-4</v>
      </c>
      <c r="AA205" s="41">
        <f>1000*'B4 at 100Hz'!C$28*IMABS(L205)</f>
        <v>9.6724774055375424E-5</v>
      </c>
      <c r="AB205" s="54" t="str">
        <f t="shared" si="37"/>
        <v>0.304847742809371+0.0945033074946845i</v>
      </c>
      <c r="AC205" s="41">
        <f>20*LOG10('B4 at 100Hz'!C$28*50000*IMABS(AB205))</f>
        <v>84.059565625861268</v>
      </c>
      <c r="AD205" s="41">
        <f t="shared" si="38"/>
        <v>15957.99340639382</v>
      </c>
      <c r="AE205" s="36">
        <f t="shared" si="39"/>
        <v>17.223523165016974</v>
      </c>
      <c r="AG205" s="78"/>
      <c r="AH205" s="2"/>
      <c r="AI205" s="2"/>
      <c r="AJ205" s="2"/>
      <c r="AK205" s="4"/>
      <c r="AL205" s="4"/>
      <c r="AM205" s="4"/>
      <c r="AN205" s="4"/>
      <c r="AO205" s="4"/>
      <c r="AP205" s="4"/>
      <c r="AQ205" s="5"/>
      <c r="AR205" s="5"/>
      <c r="AS205" s="4"/>
      <c r="AT205" s="12"/>
      <c r="AU205" s="12"/>
    </row>
    <row r="206" spans="2:47" x14ac:dyDescent="0.25">
      <c r="B206" s="38">
        <v>891</v>
      </c>
      <c r="C206" s="30" t="str">
        <f t="shared" si="30"/>
        <v>5598.31810869701i</v>
      </c>
      <c r="D206" s="31" t="str">
        <f>COMPLEX('B4 at 100Hz'!C$18,2*PI()*B206*'B4 at 100Hz'!C$19)</f>
        <v>6</v>
      </c>
      <c r="E206" s="32" t="str">
        <f>IMSUB(COMPLEX(1,0),IMDIV(COMPLEX('B4 at 100Hz'!C$38,0),IMSUM(COMPLEX('B4 at 100Hz'!C$38,0),IMPRODUCT(C206,COMPLEX('B4 at 100Hz'!C$39,0)))))</f>
        <v>0.999742997775209+0.0160292287602246i</v>
      </c>
      <c r="F206" s="32" t="str">
        <f>IMDIV(IMPRODUCT(C206,COMPLEX(('B4 at 100Hz'!C$39*'B4 at 100Hz'!C$13/'B4 at 100Hz'!C$23),0)),IMSUM(COMPLEX('B4 at 100Hz'!C$38,0),IMPRODUCT(C206,COMPLEX('B4 at 100Hz'!C$39,0))))</f>
        <v>0.593696796133737+0.0095189481502924i</v>
      </c>
      <c r="G206" s="43" t="str">
        <f>IMPRODUCT(F206,IMSUB(COMPLEX(1,0),IMDIV(IMPRODUCT(COMPLEX('B4 at 100Hz'!C$38,0),E206),IMSUM(COMPLEX(0-(2*PI()*B206)^2*'B4 at 100Hz'!C$37,0),IMPRODUCT(C206,COMPLEX(0,0)),IMPRODUCT(COMPLEX('B4 at 100Hz'!C$38,0),E206)))))</f>
        <v>0.601266641188018+0.00976330002893157i</v>
      </c>
      <c r="H206" s="45" t="str">
        <f>IMDIV(COMPLEX('B4 at 100Hz'!C$17,0),IMPRODUCT(D206,IMSUM(COMPLEX('B4 at 100Hz'!C$15-(2*PI()*B206)^2*'B4 at 100Hz'!C$14,0),IMPRODUCT(C206,IMSUM(COMPLEX('B4 at 100Hz'!C$16,0),IMDIV(COMPLEX('B4 at 100Hz'!C$17^2,0),D206))),IMPRODUCT(COMPLEX('B4 at 100Hz'!C$13*'B4 at 100Hz'!C$38/'B4 at 100Hz'!C$23,0),G206))))</f>
        <v>-9.01276161058129E-06-0.0000025682489220701i</v>
      </c>
      <c r="I206" s="40">
        <f t="shared" si="31"/>
        <v>-164.09473019003138</v>
      </c>
      <c r="J206" s="33" t="str">
        <f>IMPRODUCT(IMDIV(IMPRODUCT(COMPLEX(-'B4 at 100Hz'!C$38,0),F206),IMSUM(IMPRODUCT(COMPLEX('B4 at 100Hz'!C$38,0),E206),COMPLEX(Calculations!C$3-(2*PI()*B206)^2*'B4 at 100Hz'!C$37,0),IMPRODUCT(COMPLEX(Calculations!C$4,0),C206))),H206)</f>
        <v>-6.79446707585569E-08-2.05597148540044E-08i</v>
      </c>
      <c r="K206" s="40">
        <f t="shared" si="32"/>
        <v>-163.16444952896993</v>
      </c>
      <c r="L206" s="53" t="str">
        <f>IMSUM(IMPRODUCT(COMPLEX(-('B4 at 100Hz'!C$13/'B4 at 100Hz'!C$23),0),H206),IMDIV(IMPRODUCT(COMPLEX(-'B4 at 100Hz'!C$38,0),J206),IMSUM(COMPLEX('B4 at 100Hz'!C$38,0),IMPRODUCT(COMPLEX('B4 at 100Hz'!C$39,0),C206))),IMDIV(IMPRODUCT(COMPLEX('B4 at 100Hz'!C$39*'B4 at 100Hz'!C$13/'B4 at 100Hz'!C$23,0),C206,H206),IMSUM(COMPLEX('B4 at 100Hz'!C$38,0),IMPRODUCT(COMPLEX('B4 at 100Hz'!C$39,0),C206))))</f>
        <v>2.61695799070272E-08-8.64838594940986E-08i</v>
      </c>
      <c r="M206" s="41">
        <f t="shared" si="33"/>
        <v>-73.164449528967594</v>
      </c>
      <c r="N206" s="52" t="str">
        <f>IMPRODUCT(COMPLEX(('B4 at 100Hz'!C$9*'B4 at 100Hz'!C$13)/(2*PI()),0),C206,C206,H206)</f>
        <v>0.303115171646103+0.0863747701846725i</v>
      </c>
      <c r="O206" s="41">
        <f t="shared" si="34"/>
        <v>15.905269809968615</v>
      </c>
      <c r="P206" s="39" t="str">
        <f>IMPRODUCT(COMPLEX(('B4 at 100Hz'!C$9*'B4 at 100Hz'!C$23)/(2*PI()),0),C206,C206,J206)</f>
        <v>0.0038479449885716+0.00116436875557255i</v>
      </c>
      <c r="Q206" s="36">
        <f t="shared" si="35"/>
        <v>16.835550471030132</v>
      </c>
      <c r="R206" s="54" t="str">
        <f>IMPRODUCT(COMPLEX(('B4 at 100Hz'!C$9*'B4 at 100Hz'!C$23)/(2*PI()),0),C206,C206,L206)</f>
        <v>-0.00148207508745029+0.00489788426402429i</v>
      </c>
      <c r="S206" s="46">
        <f t="shared" si="36"/>
        <v>106.83555047103241</v>
      </c>
      <c r="T206" s="51">
        <f>IMABS(IMDIV(D206,IMSUB(COMPLEX(1,0),IMPRODUCT(COMPLEX('B4 at 100Hz'!C$17,0),IMPRODUCT(C206,H206)))))</f>
        <v>6.234193088738734</v>
      </c>
      <c r="U206" s="34">
        <f>20*LOG10('B4 at 100Hz'!C$28*50000*IMABS(N206))</f>
        <v>83.950615771214942</v>
      </c>
      <c r="V206" s="35">
        <f>20*LOG10('B4 at 100Hz'!C$28*50000*IMABS(P206))</f>
        <v>46.064468062628173</v>
      </c>
      <c r="W206" s="35">
        <f>20*LOG10('B4 at 100Hz'!C$28*50000*IMABS(R206))</f>
        <v>48.160061343079896</v>
      </c>
      <c r="X206" s="41">
        <f>1000*'B4 at 100Hz'!C$28*IMABS(H206)</f>
        <v>9.3715406617525861E-3</v>
      </c>
      <c r="Y206" s="41">
        <f>1000*'B4 at 100Hz'!C$28*IMABS(J206)</f>
        <v>7.0987183064033933E-5</v>
      </c>
      <c r="Z206" s="41">
        <f>'B4 at 100Hz'!C$28*IMABS(IMPRODUCT(C206,J206))</f>
        <v>3.9740883243277058E-4</v>
      </c>
      <c r="AA206" s="41">
        <f>1000*'B4 at 100Hz'!C$28*IMABS(L206)</f>
        <v>9.035654301435657E-5</v>
      </c>
      <c r="AB206" s="54" t="str">
        <f t="shared" si="37"/>
        <v>0.305481041547224+0.0924370232042693i</v>
      </c>
      <c r="AC206" s="41">
        <f>20*LOG10('B4 at 100Hz'!C$28*50000*IMABS(AB206))</f>
        <v>84.059576224103239</v>
      </c>
      <c r="AD206" s="41">
        <f t="shared" si="38"/>
        <v>15958.012877833757</v>
      </c>
      <c r="AE206" s="36">
        <f t="shared" si="39"/>
        <v>16.83555047103</v>
      </c>
      <c r="AG206" s="78"/>
      <c r="AH206" s="2"/>
      <c r="AI206" s="2"/>
      <c r="AJ206" s="2"/>
      <c r="AK206" s="4"/>
      <c r="AL206" s="4"/>
      <c r="AM206" s="4"/>
      <c r="AN206" s="4"/>
      <c r="AO206" s="4"/>
      <c r="AP206" s="4"/>
      <c r="AQ206" s="5"/>
      <c r="AR206" s="5"/>
      <c r="AS206" s="4"/>
      <c r="AT206" s="12"/>
      <c r="AU206" s="12"/>
    </row>
    <row r="207" spans="2:47" x14ac:dyDescent="0.25">
      <c r="B207" s="38">
        <v>912</v>
      </c>
      <c r="C207" s="30" t="str">
        <f t="shared" si="30"/>
        <v>5730.26500014778i</v>
      </c>
      <c r="D207" s="31" t="str">
        <f>COMPLEX('B4 at 100Hz'!C$18,2*PI()*B207*'B4 at 100Hz'!C$19)</f>
        <v>6</v>
      </c>
      <c r="E207" s="32" t="str">
        <f>IMSUB(COMPLEX(1,0),IMDIV(COMPLEX('B4 at 100Hz'!C$38,0),IMSUM(COMPLEX('B4 at 100Hz'!C$38,0),IMPRODUCT(C207,COMPLEX('B4 at 100Hz'!C$39,0)))))</f>
        <v>0.999754694268598+0.0156603178926786i</v>
      </c>
      <c r="F207" s="32" t="str">
        <f>IMDIV(IMPRODUCT(C207,COMPLEX(('B4 at 100Hz'!C$39*'B4 at 100Hz'!C$13/'B4 at 100Hz'!C$23),0)),IMSUM(COMPLEX('B4 at 100Hz'!C$38,0),IMPRODUCT(C207,COMPLEX('B4 at 100Hz'!C$39,0))))</f>
        <v>0.593703742089516+0.00929987064676563i</v>
      </c>
      <c r="G207" s="43" t="str">
        <f>IMPRODUCT(F207,IMSUB(COMPLEX(1,0),IMDIV(IMPRODUCT(COMPLEX('B4 at 100Hz'!C$38,0),E207),IMSUM(COMPLEX(0-(2*PI()*B207)^2*'B4 at 100Hz'!C$37,0),IMPRODUCT(C207,COMPLEX(0,0)),IMPRODUCT(COMPLEX('B4 at 100Hz'!C$38,0),E207)))))</f>
        <v>0.600925055874549+0.00952753535612048i</v>
      </c>
      <c r="H207" s="45" t="str">
        <f>IMDIV(COMPLEX('B4 at 100Hz'!C$17,0),IMPRODUCT(D207,IMSUM(COMPLEX('B4 at 100Hz'!C$15-(2*PI()*B207)^2*'B4 at 100Hz'!C$14,0),IMPRODUCT(C207,IMSUM(COMPLEX('B4 at 100Hz'!C$16,0),IMDIV(COMPLEX('B4 at 100Hz'!C$17^2,0),D207))),IMPRODUCT(COMPLEX('B4 at 100Hz'!C$13*'B4 at 100Hz'!C$38/'B4 at 100Hz'!C$23,0),G207))))</f>
        <v>-8.62296686539819E-06-0.0000023975610137637i</v>
      </c>
      <c r="I207" s="40">
        <f t="shared" si="31"/>
        <v>-164.46174886349073</v>
      </c>
      <c r="J207" s="33" t="str">
        <f>IMPRODUCT(IMDIV(IMPRODUCT(COMPLEX(-'B4 at 100Hz'!C$38,0),F207),IMSUM(IMPRODUCT(COMPLEX('B4 at 100Hz'!C$38,0),E207),COMPLEX(Calculations!C$3-(2*PI()*B207)^2*'B4 at 100Hz'!C$37,0),IMPRODUCT(COMPLEX(Calculations!C$4,0),C207))),H207)</f>
        <v>-6.20252625575501E-08-1.83098418244475E-08i</v>
      </c>
      <c r="K207" s="40">
        <f t="shared" si="32"/>
        <v>-163.55341291383212</v>
      </c>
      <c r="L207" s="53" t="str">
        <f>IMSUM(IMPRODUCT(COMPLEX(-('B4 at 100Hz'!C$13/'B4 at 100Hz'!C$23),0),H207),IMDIV(IMPRODUCT(COMPLEX(-'B4 at 100Hz'!C$38,0),J207),IMSUM(COMPLEX('B4 at 100Hz'!C$38,0),IMPRODUCT(COMPLEX('B4 at 100Hz'!C$39,0),C207))),IMDIV(IMPRODUCT(COMPLEX('B4 at 100Hz'!C$39*'B4 at 100Hz'!C$13/'B4 at 100Hz'!C$23,0),C207,H207),IMSUM(COMPLEX('B4 at 100Hz'!C$38,0),IMPRODUCT(COMPLEX('B4 at 100Hz'!C$39,0),C207))))</f>
        <v>2.38551082055631E-08-8.08100563606876E-08i</v>
      </c>
      <c r="M207" s="41">
        <f t="shared" si="33"/>
        <v>-73.55341291383273</v>
      </c>
      <c r="N207" s="52" t="str">
        <f>IMPRODUCT(COMPLEX(('B4 at 100Hz'!C$9*'B4 at 100Hz'!C$13)/(2*PI()),0),C207,C207,H207)</f>
        <v>0.303837081793764+0.08447996533161i</v>
      </c>
      <c r="O207" s="41">
        <f t="shared" si="34"/>
        <v>15.538251136509269</v>
      </c>
      <c r="P207" s="39" t="str">
        <f>IMPRODUCT(COMPLEX(('B4 at 100Hz'!C$9*'B4 at 100Hz'!C$23)/(2*PI()),0),C207,C207,J207)</f>
        <v>0.00368024165006989+0.00108640640458395i</v>
      </c>
      <c r="Q207" s="36">
        <f t="shared" si="35"/>
        <v>16.446587086167916</v>
      </c>
      <c r="R207" s="54" t="str">
        <f>IMPRODUCT(COMPLEX(('B4 at 100Hz'!C$9*'B4 at 100Hz'!C$23)/(2*PI()),0),C207,C207,L207)</f>
        <v>-0.00141543234425778+0.00479482912123354i</v>
      </c>
      <c r="S207" s="46">
        <f t="shared" si="36"/>
        <v>106.4465870861673</v>
      </c>
      <c r="T207" s="51">
        <f>IMABS(IMDIV(D207,IMSUB(COMPLEX(1,0),IMPRODUCT(COMPLEX('B4 at 100Hz'!C$17,0),IMPRODUCT(C207,H207)))))</f>
        <v>6.2231863235674592</v>
      </c>
      <c r="U207" s="34">
        <f>20*LOG10('B4 at 100Hz'!C$28*50000*IMABS(N207))</f>
        <v>83.95561551040538</v>
      </c>
      <c r="V207" s="35">
        <f>20*LOG10('B4 at 100Hz'!C$28*50000*IMABS(P207))</f>
        <v>45.659793108890099</v>
      </c>
      <c r="W207" s="35">
        <f>20*LOG10('B4 at 100Hz'!C$28*50000*IMABS(R207))</f>
        <v>47.95772907517258</v>
      </c>
      <c r="X207" s="41">
        <f>1000*'B4 at 100Hz'!C$28*IMABS(H207)</f>
        <v>8.9500757749012769E-3</v>
      </c>
      <c r="Y207" s="41">
        <f>1000*'B4 at 100Hz'!C$28*IMABS(J207)</f>
        <v>6.4671349939283881E-5</v>
      </c>
      <c r="Z207" s="41">
        <f>'B4 at 100Hz'!C$28*IMABS(IMPRODUCT(C207,J207))</f>
        <v>3.7058397306938767E-4</v>
      </c>
      <c r="AA207" s="41">
        <f>1000*'B4 at 100Hz'!C$28*IMABS(L207)</f>
        <v>8.4257530206603072E-5</v>
      </c>
      <c r="AB207" s="54" t="str">
        <f t="shared" si="37"/>
        <v>0.306101891099576+0.0903612008574275i</v>
      </c>
      <c r="AC207" s="41">
        <f>20*LOG10('B4 at 100Hz'!C$28*50000*IMABS(AB207))</f>
        <v>84.059586642026829</v>
      </c>
      <c r="AD207" s="41">
        <f t="shared" si="38"/>
        <v>15958.032018010008</v>
      </c>
      <c r="AE207" s="36">
        <f t="shared" si="39"/>
        <v>16.446587086167806</v>
      </c>
      <c r="AG207" s="78"/>
      <c r="AH207" s="2"/>
      <c r="AI207" s="2"/>
      <c r="AJ207" s="2"/>
      <c r="AK207" s="4"/>
      <c r="AL207" s="4"/>
      <c r="AM207" s="4"/>
      <c r="AN207" s="4"/>
      <c r="AO207" s="4"/>
      <c r="AP207" s="4"/>
      <c r="AQ207" s="5"/>
      <c r="AR207" s="5"/>
      <c r="AS207" s="4"/>
      <c r="AT207" s="12"/>
      <c r="AU207" s="12"/>
    </row>
    <row r="208" spans="2:47" x14ac:dyDescent="0.25">
      <c r="B208" s="38">
        <v>933</v>
      </c>
      <c r="C208" s="30" t="str">
        <f t="shared" si="30"/>
        <v>5862.21189159855i</v>
      </c>
      <c r="D208" s="31" t="str">
        <f>COMPLEX('B4 at 100Hz'!C$18,2*PI()*B208*'B4 at 100Hz'!C$19)</f>
        <v>6</v>
      </c>
      <c r="E208" s="32" t="str">
        <f>IMSUB(COMPLEX(1,0),IMDIV(COMPLEX('B4 at 100Hz'!C$38,0),IMSUM(COMPLEX('B4 at 100Hz'!C$38,0),IMPRODUCT(C208,COMPLEX('B4 at 100Hz'!C$39,0)))))</f>
        <v>0.999765610136387+0.0153080019925951i</v>
      </c>
      <c r="F208" s="32" t="str">
        <f>IMDIV(IMPRODUCT(C208,COMPLEX(('B4 at 100Hz'!C$39*'B4 at 100Hz'!C$13/'B4 at 100Hz'!C$23),0)),IMSUM(COMPLEX('B4 at 100Hz'!C$38,0),IMPRODUCT(C208,COMPLEX('B4 at 100Hz'!C$39,0))))</f>
        <v>0.593710224471234+0.00909064805498751i</v>
      </c>
      <c r="G208" s="43" t="str">
        <f>IMPRODUCT(F208,IMSUB(COMPLEX(1,0),IMDIV(IMPRODUCT(COMPLEX('B4 at 100Hz'!C$38,0),E208),IMSUM(COMPLEX(0-(2*PI()*B208)^2*'B4 at 100Hz'!C$37,0),IMPRODUCT(C208,COMPLEX(0,0)),IMPRODUCT(COMPLEX('B4 at 100Hz'!C$38,0),E208)))))</f>
        <v>0.600606617525225+0.00930311509171836i</v>
      </c>
      <c r="H208" s="45" t="str">
        <f>IMDIV(COMPLEX('B4 at 100Hz'!C$17,0),IMPRODUCT(D208,IMSUM(COMPLEX('B4 at 100Hz'!C$15-(2*PI()*B208)^2*'B4 at 100Hz'!C$14,0),IMPRODUCT(C208,IMSUM(COMPLEX('B4 at 100Hz'!C$16,0),IMDIV(COMPLEX('B4 at 100Hz'!C$17^2,0),D208))),IMPRODUCT(COMPLEX('B4 at 100Hz'!C$13*'B4 at 100Hz'!C$38/'B4 at 100Hz'!C$23,0),G208))))</f>
        <v>-8.25745305976064E-06-2.24161322917603E-06i</v>
      </c>
      <c r="I208" s="40">
        <f t="shared" si="31"/>
        <v>-164.81219463957981</v>
      </c>
      <c r="J208" s="33" t="str">
        <f>IMPRODUCT(IMDIV(IMPRODUCT(COMPLEX(-'B4 at 100Hz'!C$38,0),F208),IMSUM(IMPRODUCT(COMPLEX('B4 at 100Hz'!C$38,0),E208),COMPLEX(Calculations!C$3-(2*PI()*B208)^2*'B4 at 100Hz'!C$37,0),IMPRODUCT(COMPLEX(Calculations!C$4,0),C208))),H208)</f>
        <v>-5.67339388060507E-08-1.63488312380125E-08i</v>
      </c>
      <c r="K208" s="40">
        <f t="shared" si="32"/>
        <v>-163.92478082736599</v>
      </c>
      <c r="L208" s="53" t="str">
        <f>IMSUM(IMPRODUCT(COMPLEX(-('B4 at 100Hz'!C$13/'B4 at 100Hz'!C$23),0),H208),IMDIV(IMPRODUCT(COMPLEX(-'B4 at 100Hz'!C$38,0),J208),IMSUM(COMPLEX('B4 at 100Hz'!C$38,0),IMPRODUCT(COMPLEX('B4 at 100Hz'!C$39,0),C208))),IMDIV(IMPRODUCT(COMPLEX('B4 at 100Hz'!C$39*'B4 at 100Hz'!C$13/'B4 at 100Hz'!C$23,0),C208,H208),IMSUM(COMPLEX('B4 at 100Hz'!C$38,0),IMPRODUCT(COMPLEX('B4 at 100Hz'!C$39,0),C208))))</f>
        <v>2.17906564929676E-08-7.56182355800667E-08i</v>
      </c>
      <c r="M208" s="41">
        <f t="shared" si="33"/>
        <v>-73.924780827354738</v>
      </c>
      <c r="N208" s="52" t="str">
        <f>IMPRODUCT(COMPLEX(('B4 at 100Hz'!C$9*'B4 at 100Hz'!C$13)/(2*PI()),0),C208,C208,H208)</f>
        <v>0.304511559443169+0.0826643681949815i</v>
      </c>
      <c r="O208" s="41">
        <f t="shared" si="34"/>
        <v>15.187805360420175</v>
      </c>
      <c r="P208" s="39" t="str">
        <f>IMPRODUCT(COMPLEX(('B4 at 100Hz'!C$9*'B4 at 100Hz'!C$23)/(2*PI()),0),C208,C208,J208)</f>
        <v>0.00352309432959415+0.00101523842416509i</v>
      </c>
      <c r="Q208" s="36">
        <f t="shared" si="35"/>
        <v>16.075219172634014</v>
      </c>
      <c r="R208" s="54" t="str">
        <f>IMPRODUCT(COMPLEX(('B4 at 100Hz'!C$9*'B4 at 100Hz'!C$23)/(2*PI()),0),C208,C208,L208)</f>
        <v>-0.0013531677853525+0.00469578144215918i</v>
      </c>
      <c r="S208" s="46">
        <f t="shared" si="36"/>
        <v>106.07521917264523</v>
      </c>
      <c r="T208" s="51">
        <f>IMABS(IMDIV(D208,IMSUB(COMPLEX(1,0),IMPRODUCT(COMPLEX('B4 at 100Hz'!C$17,0),IMPRODUCT(C208,H208)))))</f>
        <v>6.2129450186843869</v>
      </c>
      <c r="U208" s="34">
        <f>20*LOG10('B4 at 100Hz'!C$28*50000*IMABS(N208))</f>
        <v>83.960278960201236</v>
      </c>
      <c r="V208" s="35">
        <f>20*LOG10('B4 at 100Hz'!C$28*50000*IMABS(P208))</f>
        <v>45.264330643077805</v>
      </c>
      <c r="W208" s="35">
        <f>20*LOG10('B4 at 100Hz'!C$28*50000*IMABS(R208))</f>
        <v>47.760002717723381</v>
      </c>
      <c r="X208" s="41">
        <f>1000*'B4 at 100Hz'!C$28*IMABS(H208)</f>
        <v>8.5563053301858823E-3</v>
      </c>
      <c r="Y208" s="41">
        <f>1000*'B4 at 100Hz'!C$28*IMABS(J208)</f>
        <v>5.9042561727094108E-5</v>
      </c>
      <c r="Z208" s="41">
        <f>'B4 at 100Hz'!C$28*IMABS(IMPRODUCT(C208,J208))</f>
        <v>3.4612000746701268E-4</v>
      </c>
      <c r="AA208" s="41">
        <f>1000*'B4 at 100Hz'!C$28*IMABS(L208)</f>
        <v>7.8695300130547671E-5</v>
      </c>
      <c r="AB208" s="54" t="str">
        <f t="shared" si="37"/>
        <v>0.306681485987411+0.0883753880613058i</v>
      </c>
      <c r="AC208" s="41">
        <f>20*LOG10('B4 at 100Hz'!C$28*50000*IMABS(AB208))</f>
        <v>84.059596392937891</v>
      </c>
      <c r="AD208" s="41">
        <f t="shared" si="38"/>
        <v>15958.049932748136</v>
      </c>
      <c r="AE208" s="36">
        <f t="shared" si="39"/>
        <v>16.075219172634103</v>
      </c>
      <c r="AG208" s="78"/>
      <c r="AH208" s="2"/>
      <c r="AI208" s="2"/>
      <c r="AJ208" s="2"/>
      <c r="AK208" s="4"/>
      <c r="AL208" s="4"/>
      <c r="AM208" s="4"/>
      <c r="AN208" s="4"/>
      <c r="AO208" s="4"/>
      <c r="AP208" s="4"/>
      <c r="AQ208" s="5"/>
      <c r="AR208" s="5"/>
      <c r="AS208" s="4"/>
      <c r="AT208" s="12"/>
      <c r="AU208" s="12"/>
    </row>
    <row r="209" spans="2:47" x14ac:dyDescent="0.25">
      <c r="B209" s="38">
        <v>955</v>
      </c>
      <c r="C209" s="30" t="str">
        <f t="shared" si="30"/>
        <v>6000.4419683565i</v>
      </c>
      <c r="D209" s="31" t="str">
        <f>COMPLEX('B4 at 100Hz'!C$18,2*PI()*B209*'B4 at 100Hz'!C$19)</f>
        <v>6</v>
      </c>
      <c r="E209" s="32" t="str">
        <f>IMSUB(COMPLEX(1,0),IMDIV(COMPLEX('B4 at 100Hz'!C$38,0),IMSUM(COMPLEX('B4 at 100Hz'!C$38,0),IMPRODUCT(C209,COMPLEX('B4 at 100Hz'!C$39,0)))))</f>
        <v>0.999776282474696+0.0149555165665624i</v>
      </c>
      <c r="F209" s="32" t="str">
        <f>IMDIV(IMPRODUCT(C209,COMPLEX(('B4 at 100Hz'!C$39*'B4 at 100Hz'!C$13/'B4 at 100Hz'!C$23),0)),IMSUM(COMPLEX('B4 at 100Hz'!C$38,0),IMPRODUCT(C209,COMPLEX('B4 at 100Hz'!C$39,0))))</f>
        <v>0.593716562233116+0.00888132479032334i</v>
      </c>
      <c r="G209" s="43" t="str">
        <f>IMPRODUCT(F209,IMSUB(COMPLEX(1,0),IMDIV(IMPRODUCT(COMPLEX('B4 at 100Hz'!C$38,0),E209),IMSUM(COMPLEX(0-(2*PI()*B209)^2*'B4 at 100Hz'!C$37,0),IMPRODUCT(C209,COMPLEX(0,0)),IMPRODUCT(COMPLEX('B4 at 100Hz'!C$38,0),E209)))))</f>
        <v>0.600295609156445+0.00907929075048449i</v>
      </c>
      <c r="H209" s="45" t="str">
        <f>IMDIV(COMPLEX('B4 at 100Hz'!C$17,0),IMPRODUCT(D209,IMSUM(COMPLEX('B4 at 100Hz'!C$15-(2*PI()*B209)^2*'B4 at 100Hz'!C$14,0),IMPRODUCT(C209,IMSUM(COMPLEX('B4 at 100Hz'!C$16,0),IMDIV(COMPLEX('B4 at 100Hz'!C$17^2,0),D209))),IMPRODUCT(COMPLEX('B4 at 100Hz'!C$13*'B4 at 100Hz'!C$38/'B4 at 100Hz'!C$23,0),G209))))</f>
        <v>-7.89847257549387E-06-2.09236112760978E-06i</v>
      </c>
      <c r="I209" s="40">
        <f t="shared" si="31"/>
        <v>-165.16274885236251</v>
      </c>
      <c r="J209" s="33" t="str">
        <f>IMPRODUCT(IMDIV(IMPRODUCT(COMPLEX(-'B4 at 100Hz'!C$38,0),F209),IMSUM(IMPRODUCT(COMPLEX('B4 at 100Hz'!C$38,0),E209),COMPLEX(Calculations!C$3-(2*PI()*B209)^2*'B4 at 100Hz'!C$37,0),IMPRODUCT(COMPLEX(Calculations!C$4,0),C209))),H209)</f>
        <v>-5.1779515375993E-08-1.45582382793391E-08i</v>
      </c>
      <c r="K209" s="40">
        <f t="shared" si="32"/>
        <v>-164.29623346941401</v>
      </c>
      <c r="L209" s="53" t="str">
        <f>IMSUM(IMPRODUCT(COMPLEX(-('B4 at 100Hz'!C$13/'B4 at 100Hz'!C$23),0),H209),IMDIV(IMPRODUCT(COMPLEX(-'B4 at 100Hz'!C$38,0),J209),IMSUM(COMPLEX('B4 at 100Hz'!C$38,0),IMPRODUCT(COMPLEX('B4 at 100Hz'!C$39,0),C209))),IMDIV(IMPRODUCT(COMPLEX('B4 at 100Hz'!C$39*'B4 at 100Hz'!C$13/'B4 at 100Hz'!C$23,0),C209,H209),IMSUM(COMPLEX('B4 at 100Hz'!C$38,0),IMPRODUCT(COMPLEX('B4 at 100Hz'!C$39,0),C209))))</f>
        <v>1.98615965096881E-08-7.06420531201038E-08i</v>
      </c>
      <c r="M209" s="41">
        <f t="shared" si="33"/>
        <v>-74.29623346940005</v>
      </c>
      <c r="N209" s="52" t="str">
        <f>IMPRODUCT(COMPLEX(('B4 at 100Hz'!C$9*'B4 at 100Hz'!C$13)/(2*PI()),0),C209,C209,H209)</f>
        <v>0.305171688070779+0.0808421338762995i</v>
      </c>
      <c r="O209" s="41">
        <f t="shared" si="34"/>
        <v>14.837251147637501</v>
      </c>
      <c r="P209" s="39" t="str">
        <f>IMPRODUCT(COMPLEX(('B4 at 100Hz'!C$9*'B4 at 100Hz'!C$23)/(2*PI()),0),C209,C209,J209)</f>
        <v>0.00336885852020583+0.000947182388834738i</v>
      </c>
      <c r="Q209" s="36">
        <f t="shared" si="35"/>
        <v>15.703766530585956</v>
      </c>
      <c r="R209" s="54" t="str">
        <f>IMPRODUCT(COMPLEX(('B4 at 100Hz'!C$9*'B4 at 100Hz'!C$23)/(2*PI()),0),C209,C209,L209)</f>
        <v>-0.00129222740191144+0.00459608555256646i</v>
      </c>
      <c r="S209" s="46">
        <f t="shared" si="36"/>
        <v>105.70376653059991</v>
      </c>
      <c r="T209" s="51">
        <f>IMABS(IMDIV(D209,IMSUB(COMPLEX(1,0),IMPRODUCT(COMPLEX('B4 at 100Hz'!C$17,0),IMPRODUCT(C209,H209)))))</f>
        <v>6.2029608831517509</v>
      </c>
      <c r="U209" s="34">
        <f>20*LOG10('B4 at 100Hz'!C$28*50000*IMABS(N209))</f>
        <v>83.964835940200402</v>
      </c>
      <c r="V209" s="35">
        <f>20*LOG10('B4 at 100Hz'!C$28*50000*IMABS(P209))</f>
        <v>44.859471089558042</v>
      </c>
      <c r="W209" s="35">
        <f>20*LOG10('B4 at 100Hz'!C$28*50000*IMABS(R209))</f>
        <v>47.557577720948309</v>
      </c>
      <c r="X209" s="41">
        <f>1000*'B4 at 100Hz'!C$28*IMABS(H209)</f>
        <v>8.1709145212859272E-3</v>
      </c>
      <c r="Y209" s="41">
        <f>1000*'B4 at 100Hz'!C$28*IMABS(J209)</f>
        <v>5.3787177973664965E-5</v>
      </c>
      <c r="Z209" s="41">
        <f>'B4 at 100Hz'!C$28*IMABS(IMPRODUCT(C209,J209))</f>
        <v>3.2274684007263949E-4</v>
      </c>
      <c r="AA209" s="41">
        <f>1000*'B4 at 100Hz'!C$28*IMABS(L209)</f>
        <v>7.3381078521218412E-5</v>
      </c>
      <c r="AB209" s="54" t="str">
        <f t="shared" si="37"/>
        <v>0.307248319189073+0.0863854018177007i</v>
      </c>
      <c r="AC209" s="41">
        <f>20*LOG10('B4 at 100Hz'!C$28*50000*IMABS(AB209))</f>
        <v>84.059605952907916</v>
      </c>
      <c r="AD209" s="41">
        <f t="shared" si="38"/>
        <v>15958.067496701782</v>
      </c>
      <c r="AE209" s="36">
        <f t="shared" si="39"/>
        <v>15.703766530586002</v>
      </c>
      <c r="AG209" s="78"/>
      <c r="AH209" s="2"/>
      <c r="AI209" s="2"/>
      <c r="AJ209" s="2"/>
      <c r="AK209" s="4"/>
      <c r="AL209" s="4"/>
      <c r="AM209" s="4"/>
      <c r="AN209" s="4"/>
      <c r="AO209" s="4"/>
      <c r="AP209" s="4"/>
      <c r="AQ209" s="5"/>
      <c r="AR209" s="5"/>
      <c r="AS209" s="4"/>
      <c r="AT209" s="12"/>
      <c r="AU209" s="12"/>
    </row>
    <row r="210" spans="2:47" x14ac:dyDescent="0.25">
      <c r="B210" s="38">
        <v>977</v>
      </c>
      <c r="C210" s="30" t="str">
        <f t="shared" si="30"/>
        <v>6138.67204511446i</v>
      </c>
      <c r="D210" s="31" t="str">
        <f>COMPLEX('B4 at 100Hz'!C$18,2*PI()*B210*'B4 at 100Hz'!C$19)</f>
        <v>6</v>
      </c>
      <c r="E210" s="32" t="str">
        <f>IMSUB(COMPLEX(1,0),IMDIV(COMPLEX('B4 at 100Hz'!C$38,0),IMSUM(COMPLEX('B4 at 100Hz'!C$38,0),IMPRODUCT(C210,COMPLEX('B4 at 100Hz'!C$39,0)))))</f>
        <v>0.99978624221096+0.0146188951924398i</v>
      </c>
      <c r="F210" s="32" t="str">
        <f>IMDIV(IMPRODUCT(C210,COMPLEX(('B4 at 100Hz'!C$39*'B4 at 100Hz'!C$13/'B4 at 100Hz'!C$23),0)),IMSUM(COMPLEX('B4 at 100Hz'!C$38,0),IMPRODUCT(C210,COMPLEX('B4 at 100Hz'!C$39,0))))</f>
        <v>0.593722476816688+0.00868142238363339i</v>
      </c>
      <c r="G210" s="43" t="str">
        <f>IMPRODUCT(F210,IMSUB(COMPLEX(1,0),IMDIV(IMPRODUCT(COMPLEX('B4 at 100Hz'!C$38,0),E210),IMSUM(COMPLEX(0-(2*PI()*B210)^2*'B4 at 100Hz'!C$37,0),IMPRODUCT(C210,COMPLEX(0,0)),IMPRODUCT(COMPLEX('B4 at 100Hz'!C$38,0),E210)))))</f>
        <v>0.600005657186684+0.00886618057513155i</v>
      </c>
      <c r="H210" s="45" t="str">
        <f>IMDIV(COMPLEX('B4 at 100Hz'!C$17,0),IMPRODUCT(D210,IMSUM(COMPLEX('B4 at 100Hz'!C$15-(2*PI()*B210)^2*'B4 at 100Hz'!C$14,0),IMPRODUCT(C210,IMSUM(COMPLEX('B4 at 100Hz'!C$16,0),IMDIV(COMPLEX('B4 at 100Hz'!C$17^2,0),D210))),IMPRODUCT(COMPLEX('B4 at 100Hz'!C$13*'B4 at 100Hz'!C$38/'B4 at 100Hz'!C$23,0),G210))))</f>
        <v>-7.56201341379578E-06-1.95602574710048E-06i</v>
      </c>
      <c r="I210" s="40">
        <f t="shared" si="31"/>
        <v>-165.49747104164473</v>
      </c>
      <c r="J210" s="33" t="str">
        <f>IMPRODUCT(IMDIV(IMPRODUCT(COMPLEX(-'B4 at 100Hz'!C$38,0),F210),IMSUM(IMPRODUCT(COMPLEX('B4 at 100Hz'!C$38,0),E210),COMPLEX(Calculations!C$3-(2*PI()*B210)^2*'B4 at 100Hz'!C$37,0),IMPRODUCT(COMPLEX(Calculations!C$4,0),C210))),H210)</f>
        <v>-4.73522370772985E-08-1.29977474786139E-08i</v>
      </c>
      <c r="K210" s="40">
        <f t="shared" si="32"/>
        <v>-164.65088276072206</v>
      </c>
      <c r="L210" s="53" t="str">
        <f>IMSUM(IMPRODUCT(COMPLEX(-('B4 at 100Hz'!C$13/'B4 at 100Hz'!C$23),0),H210),IMDIV(IMPRODUCT(COMPLEX(-'B4 at 100Hz'!C$38,0),J210),IMSUM(COMPLEX('B4 at 100Hz'!C$38,0),IMPRODUCT(COMPLEX('B4 at 100Hz'!C$39,0),C210))),IMDIV(IMPRODUCT(COMPLEX('B4 at 100Hz'!C$39*'B4 at 100Hz'!C$13/'B4 at 100Hz'!C$23,0),C210,H210),IMSUM(COMPLEX('B4 at 100Hz'!C$38,0),IMPRODUCT(COMPLEX('B4 at 100Hz'!C$39,0),C210))))</f>
        <v>1.81411418380213E-08-6.60901937493069E-08i</v>
      </c>
      <c r="M210" s="41">
        <f t="shared" si="33"/>
        <v>-74.650882760709706</v>
      </c>
      <c r="N210" s="52" t="str">
        <f>IMPRODUCT(COMPLEX(('B4 at 100Hz'!C$9*'B4 at 100Hz'!C$13)/(2*PI()),0),C210,C210,H210)</f>
        <v>0.305788362382568+0.0790966475797033i</v>
      </c>
      <c r="O210" s="41">
        <f t="shared" si="34"/>
        <v>14.50252895835526</v>
      </c>
      <c r="P210" s="39" t="str">
        <f>IMPRODUCT(COMPLEX(('B4 at 100Hz'!C$9*'B4 at 100Hz'!C$23)/(2*PI()),0),C210,C210,J210)</f>
        <v>0.00322439082572421+0.000885065211527567i</v>
      </c>
      <c r="Q210" s="36">
        <f t="shared" si="35"/>
        <v>15.34911723927797</v>
      </c>
      <c r="R210" s="54" t="str">
        <f>IMPRODUCT(COMPLEX(('B4 at 100Hz'!C$9*'B4 at 100Hz'!C$23)/(2*PI()),0),C210,C210,L210)</f>
        <v>-0.00123529815951865+0.0045003283381888i</v>
      </c>
      <c r="S210" s="46">
        <f t="shared" si="36"/>
        <v>105.34911723929031</v>
      </c>
      <c r="T210" s="51">
        <f>IMABS(IMDIV(D210,IMSUB(COMPLEX(1,0),IMPRODUCT(COMPLEX('B4 at 100Hz'!C$17,0),IMPRODUCT(C210,H210)))))</f>
        <v>6.1936688823920614</v>
      </c>
      <c r="U210" s="34">
        <f>20*LOG10('B4 at 100Hz'!C$28*50000*IMABS(N210))</f>
        <v>83.969086481663183</v>
      </c>
      <c r="V210" s="35">
        <f>20*LOG10('B4 at 100Hz'!C$28*50000*IMABS(P210))</f>
        <v>44.463832349684765</v>
      </c>
      <c r="W210" s="35">
        <f>20*LOG10('B4 at 100Hz'!C$28*50000*IMABS(R210))</f>
        <v>47.359762823774517</v>
      </c>
      <c r="X210" s="41">
        <f>1000*'B4 at 100Hz'!C$28*IMABS(H210)</f>
        <v>7.8108951851722681E-3</v>
      </c>
      <c r="Y210" s="41">
        <f>1000*'B4 at 100Hz'!C$28*IMABS(J210)</f>
        <v>4.9103724866271567E-5</v>
      </c>
      <c r="Z210" s="41">
        <f>'B4 at 100Hz'!C$28*IMABS(IMPRODUCT(C210,J210))</f>
        <v>3.0143166314757332E-4</v>
      </c>
      <c r="AA210" s="41">
        <f>1000*'B4 at 100Hz'!C$28*IMABS(L210)</f>
        <v>6.8534770277634474E-5</v>
      </c>
      <c r="AB210" s="54" t="str">
        <f t="shared" si="37"/>
        <v>0.307777455048774+0.0844820411294197i</v>
      </c>
      <c r="AC210" s="41">
        <f>20*LOG10('B4 at 100Hz'!C$28*50000*IMABS(AB210))</f>
        <v>84.059614898435782</v>
      </c>
      <c r="AD210" s="41">
        <f t="shared" si="38"/>
        <v>15958.083931795603</v>
      </c>
      <c r="AE210" s="36">
        <f t="shared" si="39"/>
        <v>15.349117239277801</v>
      </c>
      <c r="AG210" s="78"/>
      <c r="AH210" s="2"/>
      <c r="AI210" s="2"/>
      <c r="AJ210" s="2"/>
      <c r="AK210" s="4"/>
      <c r="AL210" s="4"/>
      <c r="AM210" s="4"/>
      <c r="AN210" s="4"/>
      <c r="AO210" s="4"/>
      <c r="AP210" s="4"/>
      <c r="AQ210" s="5"/>
      <c r="AR210" s="5"/>
      <c r="AS210" s="4"/>
      <c r="AT210" s="12"/>
      <c r="AU210" s="12"/>
    </row>
    <row r="211" spans="2:47" x14ac:dyDescent="0.25">
      <c r="B211" s="59">
        <v>1000</v>
      </c>
      <c r="C211" s="60" t="str">
        <f t="shared" si="30"/>
        <v>6283.18530717959i</v>
      </c>
      <c r="D211" s="61" t="str">
        <f>COMPLEX('B4 at 100Hz'!C$18,2*PI()*B211*'B4 at 100Hz'!C$19)</f>
        <v>6</v>
      </c>
      <c r="E211" s="62" t="str">
        <f>IMSUB(COMPLEX(1,0),IMDIV(COMPLEX('B4 at 100Hz'!C$38,0),IMSUM(COMPLEX('B4 at 100Hz'!C$38,0),IMPRODUCT(C211,COMPLEX('B4 at 100Hz'!C$39,0)))))</f>
        <v>0.999795960008162+0.014282799428688i</v>
      </c>
      <c r="F211" s="62" t="str">
        <f>IMDIV(IMPRODUCT(C211,COMPLEX(('B4 at 100Hz'!C$39*'B4 at 100Hz'!C$13/'B4 at 100Hz'!C$23),0)),IMSUM(COMPLEX('B4 at 100Hz'!C$38,0),IMPRODUCT(C211,COMPLEX('B4 at 100Hz'!C$39,0))))</f>
        <v>0.593728247724887+0.00848183211035551i</v>
      </c>
      <c r="G211" s="63" t="str">
        <f>IMPRODUCT(F211,IMSUB(COMPLEX(1,0),IMDIV(IMPRODUCT(COMPLEX('B4 at 100Hz'!C$38,0),E211),IMSUM(COMPLEX(0-(2*PI()*B211)^2*'B4 at 100Hz'!C$37,0),IMPRODUCT(C211,COMPLEX(0,0)),IMPRODUCT(COMPLEX('B4 at 100Hz'!C$38,0),E211)))))</f>
        <v>0.599723018196909+0.00865401180659318i</v>
      </c>
      <c r="H211" s="64" t="str">
        <f>IMDIV(COMPLEX('B4 at 100Hz'!C$17,0),IMPRODUCT(D211,IMSUM(COMPLEX('B4 at 100Hz'!C$15-(2*PI()*B211)^2*'B4 at 100Hz'!C$14,0),IMPRODUCT(C211,IMSUM(COMPLEX('B4 at 100Hz'!C$16,0),IMDIV(COMPLEX('B4 at 100Hz'!C$17^2,0),D211))),IMPRODUCT(COMPLEX('B4 at 100Hz'!C$13*'B4 at 100Hz'!C$38/'B4 at 100Hz'!C$23,0),G211))))</f>
        <v>-7.23237783882619E-06-1.82582683861405E-06i</v>
      </c>
      <c r="I211" s="65">
        <f t="shared" si="31"/>
        <v>-165.83161834332125</v>
      </c>
      <c r="J211" s="66" t="str">
        <f>IMPRODUCT(IMDIV(IMPRODUCT(COMPLEX(-'B4 at 100Hz'!C$38,0),F211),IMSUM(IMPRODUCT(COMPLEX('B4 at 100Hz'!C$38,0),E211),COMPLEX(Calculations!C$3-(2*PI()*B211)^2*'B4 at 100Hz'!C$37,0),IMPRODUCT(COMPLEX(Calculations!C$4,0),C211))),H211)</f>
        <v>-4.32162273922311E-08-1.15757946556548E-08i</v>
      </c>
      <c r="K211" s="65">
        <f t="shared" si="32"/>
        <v>-165.00489679643462</v>
      </c>
      <c r="L211" s="67" t="str">
        <f>IMSUM(IMPRODUCT(COMPLEX(-('B4 at 100Hz'!C$13/'B4 at 100Hz'!C$23),0),H211),IMDIV(IMPRODUCT(COMPLEX(-'B4 at 100Hz'!C$38,0),J211),IMSUM(COMPLEX('B4 at 100Hz'!C$38,0),IMPRODUCT(COMPLEX('B4 at 100Hz'!C$39,0),C211))),IMDIV(IMPRODUCT(COMPLEX('B4 at 100Hz'!C$39*'B4 at 100Hz'!C$13/'B4 at 100Hz'!C$23,0),C211,H211),IMSUM(COMPLEX('B4 at 100Hz'!C$38,0),IMPRODUCT(COMPLEX('B4 at 100Hz'!C$39,0),C211))))</f>
        <v>1.65368495080977E-08-6.17374677031808E-08i</v>
      </c>
      <c r="M211" s="68">
        <f t="shared" si="33"/>
        <v>-75.004896796416318</v>
      </c>
      <c r="N211" s="69" t="str">
        <f>IMPRODUCT(COMPLEX(('B4 at 100Hz'!C$9*'B4 at 100Hz'!C$13)/(2*PI()),0),C211,C211,H211)</f>
        <v>0.306390636653655+0.0773488692057993i</v>
      </c>
      <c r="O211" s="68">
        <f t="shared" si="34"/>
        <v>14.168381656678724</v>
      </c>
      <c r="P211" s="70" t="str">
        <f>IMPRODUCT(COMPLEX(('B4 at 100Hz'!C$9*'B4 at 100Hz'!C$23)/(2*PI()),0),C211,C211,J211)</f>
        <v>0.00308293877485422+0.000825788560157474i</v>
      </c>
      <c r="Q211" s="71">
        <f t="shared" si="35"/>
        <v>14.99510320356541</v>
      </c>
      <c r="R211" s="72" t="str">
        <f>IMPRODUCT(COMPLEX(('B4 at 100Hz'!C$9*'B4 at 100Hz'!C$23)/(2*PI()),0),C211,C211,L211)</f>
        <v>-0.00117969794308349+0.00440419824979129i</v>
      </c>
      <c r="S211" s="73">
        <f t="shared" si="36"/>
        <v>104.99510320358368</v>
      </c>
      <c r="T211" s="74">
        <f>IMABS(IMDIV(D211,IMSUB(COMPLEX(1,0),IMPRODUCT(COMPLEX('B4 at 100Hz'!C$17,0),IMPRODUCT(C211,H211)))))</f>
        <v>6.1846262236423133</v>
      </c>
      <c r="U211" s="75">
        <f>20*LOG10('B4 at 100Hz'!C$28*50000*IMABS(N211))</f>
        <v>83.973231757901544</v>
      </c>
      <c r="V211" s="76">
        <f>20*LOG10('B4 at 100Hz'!C$28*50000*IMABS(P211))</f>
        <v>44.059623649028282</v>
      </c>
      <c r="W211" s="76">
        <f>20*LOG10('B4 at 100Hz'!C$28*50000*IMABS(R211))</f>
        <v>47.157662848743001</v>
      </c>
      <c r="X211" s="68">
        <f>1000*'B4 at 100Hz'!C$28*IMABS(H211)</f>
        <v>7.4592850091779964E-3</v>
      </c>
      <c r="Y211" s="68">
        <f>1000*'B4 at 100Hz'!C$28*IMABS(J211)</f>
        <v>4.4739706435412737E-5</v>
      </c>
      <c r="Z211" s="68">
        <f>'B4 at 100Hz'!C$28*IMABS(IMPRODUCT(C211,J211))</f>
        <v>2.8110786612251383E-4</v>
      </c>
      <c r="AA211" s="68">
        <f>1000*'B4 at 100Hz'!C$28*IMABS(L211)</f>
        <v>6.3913866336302673E-5</v>
      </c>
      <c r="AB211" s="72" t="str">
        <f t="shared" si="37"/>
        <v>0.308293877485426+0.082578856015748i</v>
      </c>
      <c r="AC211" s="68">
        <f>20*LOG10('B4 at 100Hz'!C$28*50000*IMABS(AB211))</f>
        <v>84.059623649028396</v>
      </c>
      <c r="AD211" s="68">
        <f t="shared" si="38"/>
        <v>15958.100008762673</v>
      </c>
      <c r="AE211" s="71">
        <f t="shared" si="39"/>
        <v>14.99510320356533</v>
      </c>
      <c r="AG211" s="78"/>
      <c r="AH211" s="2"/>
      <c r="AI211" s="2"/>
      <c r="AJ211" s="2"/>
      <c r="AK211" s="4"/>
      <c r="AL211" s="4"/>
      <c r="AM211" s="4"/>
      <c r="AN211" s="4"/>
      <c r="AO211" s="4"/>
      <c r="AP211" s="4"/>
      <c r="AQ211" s="5"/>
      <c r="AR211" s="5"/>
      <c r="AS211" s="4"/>
      <c r="AT211" s="12"/>
      <c r="AU211" s="12"/>
    </row>
    <row r="212" spans="2:47" x14ac:dyDescent="0.25">
      <c r="B212" s="4"/>
      <c r="H212" s="12"/>
      <c r="I212" s="12"/>
      <c r="O212" s="8"/>
      <c r="P212" s="8"/>
      <c r="Q212" s="12"/>
      <c r="U212" s="4"/>
      <c r="V212" s="4"/>
      <c r="W212" s="4"/>
      <c r="X212" s="4"/>
      <c r="Y212" s="4"/>
      <c r="Z212" s="5"/>
      <c r="AA212" s="5"/>
      <c r="AB212" s="4"/>
      <c r="AC212" s="12"/>
      <c r="AD212" s="12"/>
    </row>
  </sheetData>
  <mergeCells count="4">
    <mergeCell ref="B9:C9"/>
    <mergeCell ref="D9:G9"/>
    <mergeCell ref="H9:S9"/>
    <mergeCell ref="T9:AE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B4 at 100Hz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2022-12-23T00:45:48Z</dcterms:created>
  <dcterms:modified xsi:type="dcterms:W3CDTF">2023-08-01T04:18:17Z</dcterms:modified>
</cp:coreProperties>
</file>